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ffice\USER\Excel\data\"/>
    </mc:Choice>
  </mc:AlternateContent>
  <bookViews>
    <workbookView xWindow="0" yWindow="0" windowWidth="20490" windowHeight="7020"/>
  </bookViews>
  <sheets>
    <sheet name="Sheet1" sheetId="1" r:id="rId1"/>
  </sheets>
  <externalReferences>
    <externalReference r:id="rId2"/>
  </externalReferences>
  <definedNames>
    <definedName name="DOA" localSheetId="0">'[1]student data'!$C$1:$C$65536</definedName>
    <definedName name="EAL" localSheetId="0">'[1]student data'!$I$1:$I$65536</definedName>
    <definedName name="Ethnicity" localSheetId="0">'[1]student data'!$K$1:$K$65536</definedName>
    <definedName name="FSM_6" localSheetId="0">'[1]student data'!$M$1:$M$65536</definedName>
    <definedName name="Gender" localSheetId="0">'[1]student data'!$B$1:$B$65536</definedName>
    <definedName name="InCare" localSheetId="0">'[1]student data'!$J$1:$J$65536</definedName>
    <definedName name="measure" localSheetId="0">'[1]student data'!$O$1:$O$65536</definedName>
    <definedName name="New_Result_set" localSheetId="0">[1]workings!$B$1:$B$65536</definedName>
    <definedName name="newlist" localSheetId="0">[1]workings!$A$1:$A$65536</definedName>
    <definedName name="Pupil_Premium" localSheetId="0">'[1]student data'!$N$1:$N$65536</definedName>
    <definedName name="Result" localSheetId="0">'[1]student data'!$P$1:$P$65536</definedName>
    <definedName name="Result_set" localSheetId="0">'[1]student data'!$Q$1:$Q$65536</definedName>
    <definedName name="SEN" localSheetId="0">'[1]student data'!$G$1:$G$65536</definedName>
    <definedName name="TOB" localSheetId="0">'[1]student data'!$T$1:$T$65536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" i="1" l="1"/>
  <c r="AC34" i="1"/>
  <c r="Z34" i="1"/>
  <c r="W34" i="1"/>
  <c r="T34" i="1"/>
  <c r="U34" i="1" s="1"/>
  <c r="Q34" i="1"/>
  <c r="N34" i="1"/>
  <c r="K34" i="1"/>
  <c r="H34" i="1"/>
  <c r="I34" i="1" s="1"/>
  <c r="E34" i="1"/>
  <c r="C34" i="1"/>
  <c r="D34" i="1" s="1"/>
  <c r="AF32" i="1"/>
  <c r="AC32" i="1"/>
  <c r="Z32" i="1"/>
  <c r="W32" i="1"/>
  <c r="T32" i="1"/>
  <c r="Q32" i="1"/>
  <c r="N32" i="1"/>
  <c r="K32" i="1"/>
  <c r="H32" i="1"/>
  <c r="E32" i="1"/>
  <c r="C32" i="1"/>
  <c r="D32" i="1" s="1"/>
  <c r="AF31" i="1"/>
  <c r="AC31" i="1"/>
  <c r="Z31" i="1"/>
  <c r="W31" i="1"/>
  <c r="T31" i="1"/>
  <c r="Q31" i="1"/>
  <c r="N31" i="1"/>
  <c r="K31" i="1"/>
  <c r="H31" i="1"/>
  <c r="E31" i="1"/>
  <c r="C31" i="1"/>
  <c r="D31" i="1" s="1"/>
  <c r="AF30" i="1"/>
  <c r="AC30" i="1"/>
  <c r="Z30" i="1"/>
  <c r="W30" i="1"/>
  <c r="T30" i="1"/>
  <c r="Q30" i="1"/>
  <c r="N30" i="1"/>
  <c r="K30" i="1"/>
  <c r="H30" i="1"/>
  <c r="E30" i="1"/>
  <c r="C30" i="1"/>
  <c r="D30" i="1" s="1"/>
  <c r="AF29" i="1"/>
  <c r="AC29" i="1"/>
  <c r="Z29" i="1"/>
  <c r="W29" i="1"/>
  <c r="T29" i="1"/>
  <c r="Q29" i="1"/>
  <c r="N29" i="1"/>
  <c r="K29" i="1"/>
  <c r="H29" i="1"/>
  <c r="E29" i="1"/>
  <c r="C29" i="1"/>
  <c r="AG29" i="1" s="1"/>
  <c r="AH28" i="1"/>
  <c r="AE28" i="1"/>
  <c r="AB28" i="1"/>
  <c r="Y28" i="1"/>
  <c r="V28" i="1"/>
  <c r="S28" i="1"/>
  <c r="P28" i="1"/>
  <c r="M28" i="1"/>
  <c r="J28" i="1"/>
  <c r="G28" i="1"/>
  <c r="AF25" i="1"/>
  <c r="AC25" i="1"/>
  <c r="Z25" i="1"/>
  <c r="W25" i="1"/>
  <c r="T25" i="1"/>
  <c r="Q25" i="1"/>
  <c r="N25" i="1"/>
  <c r="K25" i="1"/>
  <c r="H25" i="1"/>
  <c r="E25" i="1"/>
  <c r="F25" i="1" s="1"/>
  <c r="C25" i="1"/>
  <c r="D25" i="1" s="1"/>
  <c r="AF24" i="1"/>
  <c r="AC24" i="1"/>
  <c r="AD24" i="1" s="1"/>
  <c r="Z24" i="1"/>
  <c r="W24" i="1"/>
  <c r="T24" i="1"/>
  <c r="Q24" i="1"/>
  <c r="R24" i="1" s="1"/>
  <c r="N24" i="1"/>
  <c r="K24" i="1"/>
  <c r="H24" i="1"/>
  <c r="E24" i="1"/>
  <c r="F24" i="1" s="1"/>
  <c r="C24" i="1"/>
  <c r="D24" i="1" s="1"/>
  <c r="AF23" i="1"/>
  <c r="AF26" i="1" s="1"/>
  <c r="AC23" i="1"/>
  <c r="Z23" i="1"/>
  <c r="Z26" i="1" s="1"/>
  <c r="W23" i="1"/>
  <c r="W26" i="1" s="1"/>
  <c r="T23" i="1"/>
  <c r="T26" i="1" s="1"/>
  <c r="Q23" i="1"/>
  <c r="N23" i="1"/>
  <c r="N26" i="1" s="1"/>
  <c r="K23" i="1"/>
  <c r="K26" i="1" s="1"/>
  <c r="H23" i="1"/>
  <c r="E23" i="1"/>
  <c r="C23" i="1"/>
  <c r="C26" i="1" s="1"/>
  <c r="D26" i="1" s="1"/>
  <c r="AH22" i="1"/>
  <c r="AE22" i="1"/>
  <c r="AB22" i="1"/>
  <c r="Y22" i="1"/>
  <c r="V22" i="1"/>
  <c r="S22" i="1"/>
  <c r="P22" i="1"/>
  <c r="M22" i="1"/>
  <c r="J22" i="1"/>
  <c r="G22" i="1"/>
  <c r="AF21" i="1"/>
  <c r="AC21" i="1"/>
  <c r="Z21" i="1"/>
  <c r="W21" i="1"/>
  <c r="T21" i="1"/>
  <c r="Q21" i="1"/>
  <c r="R21" i="1" s="1"/>
  <c r="N21" i="1"/>
  <c r="K21" i="1"/>
  <c r="H21" i="1"/>
  <c r="I21" i="1" s="1"/>
  <c r="E21" i="1"/>
  <c r="F21" i="1" s="1"/>
  <c r="C21" i="1"/>
  <c r="D21" i="1" s="1"/>
  <c r="AF20" i="1"/>
  <c r="AC20" i="1"/>
  <c r="Z20" i="1"/>
  <c r="W20" i="1"/>
  <c r="T20" i="1"/>
  <c r="Q20" i="1"/>
  <c r="N20" i="1"/>
  <c r="K20" i="1"/>
  <c r="H20" i="1"/>
  <c r="I20" i="1" s="1"/>
  <c r="E20" i="1"/>
  <c r="C20" i="1"/>
  <c r="D20" i="1" s="1"/>
  <c r="AF19" i="1"/>
  <c r="AC19" i="1"/>
  <c r="AD19" i="1" s="1"/>
  <c r="Z19" i="1"/>
  <c r="W19" i="1"/>
  <c r="X19" i="1" s="1"/>
  <c r="T19" i="1"/>
  <c r="Q19" i="1"/>
  <c r="R19" i="1" s="1"/>
  <c r="N19" i="1"/>
  <c r="K19" i="1"/>
  <c r="L19" i="1" s="1"/>
  <c r="H19" i="1"/>
  <c r="E19" i="1"/>
  <c r="F19" i="1" s="1"/>
  <c r="C19" i="1"/>
  <c r="D19" i="1" s="1"/>
  <c r="AH18" i="1"/>
  <c r="AE18" i="1"/>
  <c r="AB18" i="1"/>
  <c r="Y18" i="1"/>
  <c r="V18" i="1"/>
  <c r="S18" i="1"/>
  <c r="P18" i="1"/>
  <c r="M18" i="1"/>
  <c r="J18" i="1"/>
  <c r="G18" i="1"/>
  <c r="AF17" i="1"/>
  <c r="AC17" i="1"/>
  <c r="Z17" i="1"/>
  <c r="W17" i="1"/>
  <c r="T17" i="1"/>
  <c r="Q17" i="1"/>
  <c r="N17" i="1"/>
  <c r="K17" i="1"/>
  <c r="H17" i="1"/>
  <c r="E17" i="1"/>
  <c r="C17" i="1"/>
  <c r="D17" i="1" s="1"/>
  <c r="AF16" i="1"/>
  <c r="AC16" i="1"/>
  <c r="Z16" i="1"/>
  <c r="W16" i="1"/>
  <c r="T16" i="1"/>
  <c r="Q16" i="1"/>
  <c r="N16" i="1"/>
  <c r="K16" i="1"/>
  <c r="H16" i="1"/>
  <c r="E16" i="1"/>
  <c r="C16" i="1"/>
  <c r="D16" i="1" s="1"/>
  <c r="AH15" i="1"/>
  <c r="AE15" i="1"/>
  <c r="AB15" i="1"/>
  <c r="Y15" i="1"/>
  <c r="V15" i="1"/>
  <c r="S15" i="1"/>
  <c r="P15" i="1"/>
  <c r="M15" i="1"/>
  <c r="J15" i="1"/>
  <c r="I15" i="1"/>
  <c r="G15" i="1"/>
  <c r="AF14" i="1"/>
  <c r="AG14" i="1" s="1"/>
  <c r="AC14" i="1"/>
  <c r="AD14" i="1" s="1"/>
  <c r="Z14" i="1"/>
  <c r="AA14" i="1" s="1"/>
  <c r="W14" i="1"/>
  <c r="X14" i="1" s="1"/>
  <c r="T14" i="1"/>
  <c r="U14" i="1" s="1"/>
  <c r="Q14" i="1"/>
  <c r="R14" i="1" s="1"/>
  <c r="N14" i="1"/>
  <c r="O14" i="1" s="1"/>
  <c r="K14" i="1"/>
  <c r="L14" i="1" s="1"/>
  <c r="H14" i="1"/>
  <c r="I14" i="1" s="1"/>
  <c r="E14" i="1"/>
  <c r="F14" i="1" s="1"/>
  <c r="C14" i="1"/>
  <c r="D14" i="1" s="1"/>
  <c r="AF13" i="1"/>
  <c r="AG13" i="1" s="1"/>
  <c r="AC13" i="1"/>
  <c r="AD13" i="1" s="1"/>
  <c r="AD15" i="1" s="1"/>
  <c r="Z13" i="1"/>
  <c r="AA13" i="1" s="1"/>
  <c r="W13" i="1"/>
  <c r="X13" i="1" s="1"/>
  <c r="T13" i="1"/>
  <c r="U13" i="1" s="1"/>
  <c r="Q13" i="1"/>
  <c r="R13" i="1" s="1"/>
  <c r="R15" i="1" s="1"/>
  <c r="N13" i="1"/>
  <c r="O13" i="1" s="1"/>
  <c r="K13" i="1"/>
  <c r="L13" i="1" s="1"/>
  <c r="H13" i="1"/>
  <c r="I13" i="1" s="1"/>
  <c r="E13" i="1"/>
  <c r="F13" i="1" s="1"/>
  <c r="F15" i="1" s="1"/>
  <c r="C13" i="1"/>
  <c r="D13" i="1" s="1"/>
  <c r="AF12" i="1"/>
  <c r="AF27" i="1" s="1"/>
  <c r="AC12" i="1"/>
  <c r="Z12" i="1"/>
  <c r="Z27" i="1" s="1"/>
  <c r="W12" i="1"/>
  <c r="T12" i="1"/>
  <c r="T27" i="1" s="1"/>
  <c r="Q12" i="1"/>
  <c r="N12" i="1"/>
  <c r="N27" i="1" s="1"/>
  <c r="K12" i="1"/>
  <c r="H12" i="1"/>
  <c r="E12" i="1"/>
  <c r="C12" i="1"/>
  <c r="C27" i="1" s="1"/>
  <c r="D27" i="1" s="1"/>
  <c r="C3" i="1"/>
  <c r="L15" i="1" l="1"/>
  <c r="X15" i="1"/>
  <c r="L17" i="1"/>
  <c r="X17" i="1"/>
  <c r="I19" i="1"/>
  <c r="U19" i="1"/>
  <c r="AG19" i="1"/>
  <c r="L20" i="1"/>
  <c r="X20" i="1"/>
  <c r="O21" i="1"/>
  <c r="AA21" i="1"/>
  <c r="O20" i="1"/>
  <c r="AA20" i="1"/>
  <c r="F17" i="1"/>
  <c r="R17" i="1"/>
  <c r="AD17" i="1"/>
  <c r="O19" i="1"/>
  <c r="AA19" i="1"/>
  <c r="F20" i="1"/>
  <c r="R20" i="1"/>
  <c r="AD20" i="1"/>
  <c r="U21" i="1"/>
  <c r="AG21" i="1"/>
  <c r="O31" i="1"/>
  <c r="F32" i="1"/>
  <c r="AD32" i="1"/>
  <c r="U20" i="1"/>
  <c r="AG20" i="1"/>
  <c r="L21" i="1"/>
  <c r="H26" i="1"/>
  <c r="H27" i="1" s="1"/>
  <c r="I27" i="1" s="1"/>
  <c r="AG34" i="1"/>
  <c r="D15" i="1"/>
  <c r="U16" i="1"/>
  <c r="L16" i="1"/>
  <c r="L18" i="1" s="1"/>
  <c r="X16" i="1"/>
  <c r="O17" i="1"/>
  <c r="O18" i="1" s="1"/>
  <c r="AA17" i="1"/>
  <c r="X21" i="1"/>
  <c r="AD21" i="1"/>
  <c r="L26" i="1"/>
  <c r="X26" i="1"/>
  <c r="O24" i="1"/>
  <c r="AA24" i="1"/>
  <c r="R25" i="1"/>
  <c r="AD25" i="1"/>
  <c r="O29" i="1"/>
  <c r="AA29" i="1"/>
  <c r="F30" i="1"/>
  <c r="R30" i="1"/>
  <c r="AA31" i="1"/>
  <c r="O32" i="1"/>
  <c r="O34" i="1"/>
  <c r="AA16" i="1"/>
  <c r="I25" i="1"/>
  <c r="U25" i="1"/>
  <c r="AG25" i="1"/>
  <c r="I30" i="1"/>
  <c r="AD30" i="1"/>
  <c r="I31" i="1"/>
  <c r="R32" i="1"/>
  <c r="F34" i="1"/>
  <c r="AA34" i="1"/>
  <c r="O15" i="1"/>
  <c r="U15" i="1"/>
  <c r="AA15" i="1"/>
  <c r="AG15" i="1"/>
  <c r="O16" i="1"/>
  <c r="F16" i="1"/>
  <c r="R16" i="1"/>
  <c r="R18" i="1" s="1"/>
  <c r="AD16" i="1"/>
  <c r="AD18" i="1" s="1"/>
  <c r="I17" i="1"/>
  <c r="U17" i="1"/>
  <c r="AG17" i="1"/>
  <c r="E26" i="1"/>
  <c r="F26" i="1" s="1"/>
  <c r="Q26" i="1"/>
  <c r="R26" i="1" s="1"/>
  <c r="AC26" i="1"/>
  <c r="AD26" i="1" s="1"/>
  <c r="I24" i="1"/>
  <c r="U24" i="1"/>
  <c r="AG24" i="1"/>
  <c r="L25" i="1"/>
  <c r="X25" i="1"/>
  <c r="U29" i="1"/>
  <c r="L30" i="1"/>
  <c r="AG30" i="1"/>
  <c r="U31" i="1"/>
  <c r="AG31" i="1"/>
  <c r="I32" i="1"/>
  <c r="AD34" i="1"/>
  <c r="I16" i="1"/>
  <c r="AG16" i="1"/>
  <c r="AG18" i="1" s="1"/>
  <c r="U26" i="1"/>
  <c r="AG26" i="1"/>
  <c r="L24" i="1"/>
  <c r="X24" i="1"/>
  <c r="O25" i="1"/>
  <c r="AA25" i="1"/>
  <c r="X30" i="1"/>
  <c r="X31" i="1"/>
  <c r="L32" i="1"/>
  <c r="X32" i="1"/>
  <c r="AA27" i="1"/>
  <c r="U27" i="1"/>
  <c r="U28" i="1" s="1"/>
  <c r="AG27" i="1"/>
  <c r="AG28" i="1" s="1"/>
  <c r="D18" i="1"/>
  <c r="AA18" i="1"/>
  <c r="O26" i="1"/>
  <c r="AA26" i="1"/>
  <c r="O27" i="1"/>
  <c r="X18" i="1"/>
  <c r="D12" i="1"/>
  <c r="O12" i="1"/>
  <c r="O22" i="1" s="1"/>
  <c r="AG12" i="1"/>
  <c r="AG22" i="1" s="1"/>
  <c r="Q27" i="1"/>
  <c r="R27" i="1" s="1"/>
  <c r="R28" i="1" s="1"/>
  <c r="F23" i="1"/>
  <c r="L23" i="1"/>
  <c r="R23" i="1"/>
  <c r="X23" i="1"/>
  <c r="AD23" i="1"/>
  <c r="D29" i="1"/>
  <c r="L29" i="1"/>
  <c r="AA30" i="1"/>
  <c r="R31" i="1"/>
  <c r="AG32" i="1"/>
  <c r="X34" i="1"/>
  <c r="I12" i="1"/>
  <c r="I22" i="1" s="1"/>
  <c r="U12" i="1"/>
  <c r="U22" i="1" s="1"/>
  <c r="AA12" i="1"/>
  <c r="K27" i="1"/>
  <c r="L27" i="1" s="1"/>
  <c r="L28" i="1" s="1"/>
  <c r="W27" i="1"/>
  <c r="X27" i="1" s="1"/>
  <c r="X28" i="1" s="1"/>
  <c r="F12" i="1"/>
  <c r="F22" i="1" s="1"/>
  <c r="L12" i="1"/>
  <c r="L22" i="1" s="1"/>
  <c r="R12" i="1"/>
  <c r="R22" i="1" s="1"/>
  <c r="X12" i="1"/>
  <c r="AD12" i="1"/>
  <c r="AD22" i="1" s="1"/>
  <c r="F29" i="1"/>
  <c r="AD29" i="1"/>
  <c r="U30" i="1"/>
  <c r="L31" i="1"/>
  <c r="AA32" i="1"/>
  <c r="R34" i="1"/>
  <c r="D23" i="1"/>
  <c r="I23" i="1"/>
  <c r="O23" i="1"/>
  <c r="U23" i="1"/>
  <c r="AA23" i="1"/>
  <c r="AG23" i="1"/>
  <c r="X29" i="1"/>
  <c r="O30" i="1"/>
  <c r="F31" i="1"/>
  <c r="AD31" i="1"/>
  <c r="U32" i="1"/>
  <c r="L34" i="1"/>
  <c r="I29" i="1"/>
  <c r="R29" i="1"/>
  <c r="AA22" i="1" l="1"/>
  <c r="O28" i="1"/>
  <c r="I26" i="1"/>
  <c r="I28" i="1" s="1"/>
  <c r="X22" i="1"/>
  <c r="AC27" i="1"/>
  <c r="AD27" i="1" s="1"/>
  <c r="AD28" i="1" s="1"/>
  <c r="F18" i="1"/>
  <c r="I18" i="1"/>
  <c r="E27" i="1"/>
  <c r="F27" i="1" s="1"/>
  <c r="F28" i="1" s="1"/>
  <c r="U18" i="1"/>
  <c r="D28" i="1"/>
  <c r="D22" i="1"/>
  <c r="AA28" i="1"/>
</calcChain>
</file>

<file path=xl/comments1.xml><?xml version="1.0" encoding="utf-8"?>
<comments xmlns="http://schemas.openxmlformats.org/spreadsheetml/2006/main">
  <authors>
    <author>John Christian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This date should be the 1st day of year  5 for the year group chosen when the report is run.</t>
        </r>
      </text>
    </comment>
    <comment ref="B29" authorId="0" shapeId="0">
      <text>
        <r>
          <rPr>
            <sz val="8"/>
            <color indexed="81"/>
            <rFont val="Tahoma"/>
            <family val="2"/>
          </rPr>
          <t xml:space="preserve">Pupils who have been at school since the start of year 10.  Check the date in c6 above.
</t>
        </r>
      </text>
    </comment>
  </commentList>
</comments>
</file>

<file path=xl/sharedStrings.xml><?xml version="1.0" encoding="utf-8"?>
<sst xmlns="http://schemas.openxmlformats.org/spreadsheetml/2006/main" count="127" uniqueCount="43">
  <si>
    <t>No. In Cohort</t>
  </si>
  <si>
    <t>Date of Admission</t>
  </si>
  <si>
    <t xml:space="preserve">Attainment Analysis for Working Towards, Expected Standard+, Greater Depth </t>
  </si>
  <si>
    <t>Reading</t>
  </si>
  <si>
    <t>Writing</t>
  </si>
  <si>
    <t>Maths</t>
  </si>
  <si>
    <t>Science</t>
  </si>
  <si>
    <t>Cohort</t>
  </si>
  <si>
    <t xml:space="preserve">Working Towards </t>
  </si>
  <si>
    <t>Nat</t>
  </si>
  <si>
    <t>Expected Standard+</t>
  </si>
  <si>
    <t xml:space="preserve">Greater Depth </t>
  </si>
  <si>
    <t>Working Towards</t>
  </si>
  <si>
    <t>Greater Depth</t>
  </si>
  <si>
    <t>Expected Standard</t>
  </si>
  <si>
    <t>No</t>
  </si>
  <si>
    <t>%</t>
  </si>
  <si>
    <t>No.</t>
  </si>
  <si>
    <t>All Students</t>
  </si>
  <si>
    <t>Male</t>
  </si>
  <si>
    <t>Female</t>
  </si>
  <si>
    <t>Gender Gap</t>
  </si>
  <si>
    <t>-</t>
  </si>
  <si>
    <t>Disadvantaged (PPI)</t>
  </si>
  <si>
    <t>Other</t>
  </si>
  <si>
    <t>PPI Gap</t>
  </si>
  <si>
    <t>CLA</t>
  </si>
  <si>
    <t>FSM</t>
  </si>
  <si>
    <t>EAL</t>
  </si>
  <si>
    <t>EAL Gap to all</t>
  </si>
  <si>
    <t>SEN E</t>
  </si>
  <si>
    <t>SEN S</t>
  </si>
  <si>
    <t>SEN K</t>
  </si>
  <si>
    <t>SEN all</t>
  </si>
  <si>
    <t>No SEN</t>
  </si>
  <si>
    <t>SEN Gap</t>
  </si>
  <si>
    <t>Non-Mobile</t>
  </si>
  <si>
    <t>Autumn Born</t>
  </si>
  <si>
    <t>Spring Born</t>
  </si>
  <si>
    <t>Summer Born</t>
  </si>
  <si>
    <t>Ethnicity</t>
  </si>
  <si>
    <t>National figures based on Raiseonline unvalidated data October 2016</t>
  </si>
  <si>
    <t>Key Stage 1  Analysis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</si>
</sst>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Border="1"/>
    <xf numFmtId="0" fontId="2" fillId="0" borderId="4" xfId="1" applyFont="1" applyFill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7" fillId="2" borderId="13" xfId="2" applyFill="1" applyBorder="1"/>
    <xf numFmtId="0" fontId="2" fillId="2" borderId="14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/>
    </xf>
    <xf numFmtId="0" fontId="2" fillId="2" borderId="16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17" xfId="2" applyFont="1" applyFill="1" applyBorder="1" applyAlignment="1">
      <alignment horizontal="center"/>
    </xf>
    <xf numFmtId="0" fontId="2" fillId="0" borderId="18" xfId="1" applyFont="1" applyBorder="1" applyAlignment="1">
      <alignment horizontal="center" vertical="center"/>
    </xf>
    <xf numFmtId="0" fontId="2" fillId="2" borderId="19" xfId="2" applyFont="1" applyFill="1" applyBorder="1" applyAlignment="1">
      <alignment horizontal="center"/>
    </xf>
    <xf numFmtId="9" fontId="2" fillId="2" borderId="20" xfId="3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/>
    </xf>
    <xf numFmtId="9" fontId="2" fillId="2" borderId="5" xfId="3" applyFont="1" applyFill="1" applyBorder="1" applyAlignment="1">
      <alignment horizontal="center"/>
    </xf>
    <xf numFmtId="9" fontId="2" fillId="2" borderId="20" xfId="3" applyFont="1" applyFill="1" applyBorder="1" applyAlignment="1">
      <alignment horizontal="center"/>
    </xf>
    <xf numFmtId="0" fontId="2" fillId="2" borderId="22" xfId="2" applyFont="1" applyFill="1" applyBorder="1" applyAlignment="1">
      <alignment horizontal="center"/>
    </xf>
    <xf numFmtId="9" fontId="2" fillId="2" borderId="23" xfId="3" applyFont="1" applyFill="1" applyBorder="1" applyAlignment="1">
      <alignment horizontal="center"/>
    </xf>
    <xf numFmtId="9" fontId="2" fillId="2" borderId="24" xfId="3" applyFont="1" applyFill="1" applyBorder="1" applyAlignment="1">
      <alignment horizontal="center"/>
    </xf>
    <xf numFmtId="9" fontId="2" fillId="0" borderId="24" xfId="1" applyNumberFormat="1" applyFont="1" applyBorder="1"/>
    <xf numFmtId="0" fontId="2" fillId="3" borderId="25" xfId="1" applyFont="1" applyFill="1" applyBorder="1" applyAlignment="1">
      <alignment horizontal="center"/>
    </xf>
    <xf numFmtId="0" fontId="2" fillId="3" borderId="26" xfId="2" applyFont="1" applyFill="1" applyBorder="1" applyAlignment="1">
      <alignment horizontal="center"/>
    </xf>
    <xf numFmtId="9" fontId="2" fillId="3" borderId="27" xfId="3" applyFont="1" applyFill="1" applyBorder="1" applyAlignment="1">
      <alignment horizontal="center" vertical="center"/>
    </xf>
    <xf numFmtId="0" fontId="2" fillId="3" borderId="28" xfId="2" applyFont="1" applyFill="1" applyBorder="1" applyAlignment="1">
      <alignment horizontal="center"/>
    </xf>
    <xf numFmtId="9" fontId="2" fillId="3" borderId="5" xfId="3" applyFont="1" applyFill="1" applyBorder="1" applyAlignment="1">
      <alignment horizontal="center"/>
    </xf>
    <xf numFmtId="9" fontId="2" fillId="3" borderId="29" xfId="3" applyFont="1" applyFill="1" applyBorder="1" applyAlignment="1">
      <alignment horizontal="center"/>
    </xf>
    <xf numFmtId="9" fontId="2" fillId="3" borderId="27" xfId="3" applyFont="1" applyFill="1" applyBorder="1" applyAlignment="1">
      <alignment horizontal="center"/>
    </xf>
    <xf numFmtId="0" fontId="2" fillId="3" borderId="21" xfId="2" applyFont="1" applyFill="1" applyBorder="1" applyAlignment="1">
      <alignment horizontal="center"/>
    </xf>
    <xf numFmtId="9" fontId="2" fillId="3" borderId="20" xfId="3" applyFont="1" applyFill="1" applyBorder="1" applyAlignment="1">
      <alignment horizontal="center"/>
    </xf>
    <xf numFmtId="9" fontId="2" fillId="3" borderId="27" xfId="1" applyNumberFormat="1" applyFont="1" applyFill="1" applyBorder="1"/>
    <xf numFmtId="0" fontId="2" fillId="4" borderId="25" xfId="1" applyFont="1" applyFill="1" applyBorder="1" applyAlignment="1">
      <alignment horizontal="center"/>
    </xf>
    <xf numFmtId="0" fontId="2" fillId="4" borderId="26" xfId="2" applyFont="1" applyFill="1" applyBorder="1" applyAlignment="1">
      <alignment horizontal="center"/>
    </xf>
    <xf numFmtId="9" fontId="2" fillId="4" borderId="27" xfId="3" applyFont="1" applyFill="1" applyBorder="1" applyAlignment="1">
      <alignment horizontal="center" vertical="center"/>
    </xf>
    <xf numFmtId="0" fontId="2" fillId="4" borderId="28" xfId="2" applyFont="1" applyFill="1" applyBorder="1" applyAlignment="1">
      <alignment horizontal="center"/>
    </xf>
    <xf numFmtId="9" fontId="2" fillId="4" borderId="29" xfId="3" applyFont="1" applyFill="1" applyBorder="1" applyAlignment="1">
      <alignment horizontal="center" vertical="center"/>
    </xf>
    <xf numFmtId="9" fontId="2" fillId="4" borderId="30" xfId="3" applyFont="1" applyFill="1" applyBorder="1" applyAlignment="1">
      <alignment horizontal="center" vertical="center"/>
    </xf>
    <xf numFmtId="9" fontId="2" fillId="4" borderId="5" xfId="3" applyFont="1" applyFill="1" applyBorder="1" applyAlignment="1">
      <alignment horizontal="center"/>
    </xf>
    <xf numFmtId="0" fontId="2" fillId="4" borderId="21" xfId="2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9" fontId="2" fillId="2" borderId="27" xfId="3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/>
    </xf>
    <xf numFmtId="9" fontId="2" fillId="2" borderId="29" xfId="3" applyFont="1" applyFill="1" applyBorder="1" applyAlignment="1">
      <alignment horizontal="center"/>
    </xf>
    <xf numFmtId="9" fontId="2" fillId="2" borderId="27" xfId="3" applyFont="1" applyFill="1" applyBorder="1" applyAlignment="1">
      <alignment horizontal="center"/>
    </xf>
    <xf numFmtId="9" fontId="2" fillId="0" borderId="27" xfId="1" applyNumberFormat="1" applyFont="1" applyBorder="1"/>
    <xf numFmtId="0" fontId="2" fillId="3" borderId="31" xfId="1" applyFont="1" applyFill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/>
    <xf numFmtId="0" fontId="2" fillId="2" borderId="33" xfId="2" applyFont="1" applyFill="1" applyBorder="1" applyAlignment="1">
      <alignment horizontal="center"/>
    </xf>
    <xf numFmtId="9" fontId="2" fillId="2" borderId="34" xfId="3" applyFont="1" applyFill="1" applyBorder="1" applyAlignment="1">
      <alignment horizontal="center" vertical="center"/>
    </xf>
    <xf numFmtId="9" fontId="2" fillId="2" borderId="35" xfId="3" applyFont="1" applyFill="1" applyBorder="1" applyAlignment="1">
      <alignment horizontal="center"/>
    </xf>
    <xf numFmtId="9" fontId="2" fillId="2" borderId="36" xfId="3" applyFont="1" applyFill="1" applyBorder="1" applyAlignment="1">
      <alignment horizontal="center"/>
    </xf>
    <xf numFmtId="9" fontId="2" fillId="2" borderId="34" xfId="3" applyFont="1" applyFill="1" applyBorder="1" applyAlignment="1">
      <alignment horizontal="center"/>
    </xf>
    <xf numFmtId="0" fontId="2" fillId="2" borderId="37" xfId="2" applyFont="1" applyFill="1" applyBorder="1" applyAlignment="1">
      <alignment horizontal="center"/>
    </xf>
    <xf numFmtId="9" fontId="2" fillId="0" borderId="34" xfId="1" applyNumberFormat="1" applyFont="1" applyBorder="1"/>
    <xf numFmtId="9" fontId="2" fillId="0" borderId="0" xfId="3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7" fillId="0" borderId="12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3" xfId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B33" fmlaRange="[1]workings!$A$1:$A$32" noThreeD="1" sel="0" val="0"/>
</file>

<file path=xl/ctrlProps/ctrlProp2.xml><?xml version="1.0" encoding="utf-8"?>
<formControlPr xmlns="http://schemas.microsoft.com/office/spreadsheetml/2009/9/main" objectType="Drop" dropStyle="combo" dx="22" fmlaLink="B33" fmlaRange="[1]workings!$A$1:$A$3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219075</xdr:rowOff>
        </xdr:from>
        <xdr:to>
          <xdr:col>3</xdr:col>
          <xdr:colOff>485775</xdr:colOff>
          <xdr:row>34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0</xdr:rowOff>
        </xdr:from>
        <xdr:to>
          <xdr:col>3</xdr:col>
          <xdr:colOff>485775</xdr:colOff>
          <xdr:row>43</xdr:row>
          <xdr:rowOff>114300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USER/WP/Prospectus/KS1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workings"/>
      <sheetName val="student data"/>
    </sheetNames>
    <sheetDataSet>
      <sheetData sheetId="0"/>
      <sheetData sheetId="1">
        <row r="1">
          <cell r="A1" t="str">
            <v>White - British</v>
          </cell>
          <cell r="B1" t="str">
            <v>Key Stage 1 Validated Result</v>
          </cell>
        </row>
        <row r="2">
          <cell r="A2" t="str">
            <v>White and Asian</v>
          </cell>
        </row>
      </sheetData>
      <sheetData sheetId="2">
        <row r="1">
          <cell r="B1" t="str">
            <v>Gender</v>
          </cell>
          <cell r="C1" t="str">
            <v>DOA</v>
          </cell>
          <cell r="G1" t="str">
            <v>SEN</v>
          </cell>
          <cell r="I1" t="str">
            <v>EAL</v>
          </cell>
          <cell r="J1" t="str">
            <v>In Care</v>
          </cell>
          <cell r="K1" t="str">
            <v>Ethnicity</v>
          </cell>
          <cell r="M1" t="str">
            <v>FSM 6</v>
          </cell>
          <cell r="N1" t="str">
            <v>Pupil Premium</v>
          </cell>
          <cell r="O1" t="str">
            <v>Measure</v>
          </cell>
          <cell r="P1" t="str">
            <v>Result</v>
          </cell>
          <cell r="Q1" t="str">
            <v>Result set</v>
          </cell>
          <cell r="T1" t="str">
            <v>Term of Birth</v>
          </cell>
        </row>
        <row r="2">
          <cell r="B2" t="str">
            <v>M</v>
          </cell>
          <cell r="C2">
            <v>41883</v>
          </cell>
          <cell r="G2" t="str">
            <v>K</v>
          </cell>
          <cell r="J2" t="str">
            <v>F</v>
          </cell>
          <cell r="K2" t="str">
            <v>White - British</v>
          </cell>
          <cell r="M2" t="str">
            <v>F</v>
          </cell>
          <cell r="N2" t="str">
            <v>T</v>
          </cell>
          <cell r="O2" t="str">
            <v>SPS KS1 Wr GDS Y/N?</v>
          </cell>
          <cell r="P2" t="str">
            <v>N</v>
          </cell>
          <cell r="Q2" t="str">
            <v>Key Stage 1 Validated Result</v>
          </cell>
          <cell r="T2" t="str">
            <v>Autumn</v>
          </cell>
        </row>
        <row r="3">
          <cell r="B3" t="str">
            <v>M</v>
          </cell>
          <cell r="C3">
            <v>41883</v>
          </cell>
          <cell r="G3" t="str">
            <v>K</v>
          </cell>
          <cell r="J3" t="str">
            <v>F</v>
          </cell>
          <cell r="K3" t="str">
            <v>White - British</v>
          </cell>
          <cell r="M3" t="str">
            <v>F</v>
          </cell>
          <cell r="N3" t="str">
            <v>T</v>
          </cell>
          <cell r="O3" t="str">
            <v>SPS KS1 Rd PKF Y/N?</v>
          </cell>
          <cell r="P3" t="str">
            <v>N</v>
          </cell>
          <cell r="Q3" t="str">
            <v>Key Stage 1 Validated Result</v>
          </cell>
          <cell r="T3" t="str">
            <v>Autumn</v>
          </cell>
        </row>
        <row r="4">
          <cell r="B4" t="str">
            <v>M</v>
          </cell>
          <cell r="C4">
            <v>41883</v>
          </cell>
          <cell r="G4" t="str">
            <v>K</v>
          </cell>
          <cell r="J4" t="str">
            <v>F</v>
          </cell>
          <cell r="K4" t="str">
            <v>White - British</v>
          </cell>
          <cell r="M4" t="str">
            <v>F</v>
          </cell>
          <cell r="N4" t="str">
            <v>T</v>
          </cell>
          <cell r="O4" t="str">
            <v>SPS KS1 Rd GDS Y/N?</v>
          </cell>
          <cell r="P4" t="str">
            <v>N</v>
          </cell>
          <cell r="Q4" t="str">
            <v>Key Stage 1 Validated Result</v>
          </cell>
          <cell r="T4" t="str">
            <v>Autumn</v>
          </cell>
        </row>
        <row r="5">
          <cell r="B5" t="str">
            <v>M</v>
          </cell>
          <cell r="C5">
            <v>41883</v>
          </cell>
          <cell r="G5" t="str">
            <v>K</v>
          </cell>
          <cell r="J5" t="str">
            <v>F</v>
          </cell>
          <cell r="K5" t="str">
            <v>White - British</v>
          </cell>
          <cell r="M5" t="str">
            <v>F</v>
          </cell>
          <cell r="N5" t="str">
            <v>T</v>
          </cell>
          <cell r="O5" t="str">
            <v>SPS KS1 Wr WTS Y/N?</v>
          </cell>
          <cell r="P5" t="str">
            <v>Y</v>
          </cell>
          <cell r="Q5" t="str">
            <v>Key Stage 1 Validated Result</v>
          </cell>
          <cell r="T5" t="str">
            <v>Autumn</v>
          </cell>
        </row>
        <row r="6">
          <cell r="B6" t="str">
            <v>M</v>
          </cell>
          <cell r="C6">
            <v>41883</v>
          </cell>
          <cell r="G6" t="str">
            <v>K</v>
          </cell>
          <cell r="J6" t="str">
            <v>F</v>
          </cell>
          <cell r="K6" t="str">
            <v>White - British</v>
          </cell>
          <cell r="M6" t="str">
            <v>F</v>
          </cell>
          <cell r="N6" t="str">
            <v>T</v>
          </cell>
          <cell r="O6" t="str">
            <v>SPS KS1 Wr D Y/N?</v>
          </cell>
          <cell r="P6" t="str">
            <v>N</v>
          </cell>
          <cell r="Q6" t="str">
            <v>Key Stage 1 Validated Result</v>
          </cell>
          <cell r="T6" t="str">
            <v>Autumn</v>
          </cell>
        </row>
        <row r="7">
          <cell r="B7" t="str">
            <v>M</v>
          </cell>
          <cell r="C7">
            <v>41883</v>
          </cell>
          <cell r="G7" t="str">
            <v>K</v>
          </cell>
          <cell r="J7" t="str">
            <v>F</v>
          </cell>
          <cell r="K7" t="str">
            <v>White - British</v>
          </cell>
          <cell r="M7" t="str">
            <v>F</v>
          </cell>
          <cell r="N7" t="str">
            <v>T</v>
          </cell>
          <cell r="O7" t="str">
            <v>SPS KS1 Rd A Y/N?</v>
          </cell>
          <cell r="P7" t="str">
            <v>N</v>
          </cell>
          <cell r="Q7" t="str">
            <v>Key Stage 1 Validated Result</v>
          </cell>
          <cell r="T7" t="str">
            <v>Autumn</v>
          </cell>
        </row>
        <row r="8">
          <cell r="B8" t="str">
            <v>M</v>
          </cell>
          <cell r="C8">
            <v>41883</v>
          </cell>
          <cell r="G8" t="str">
            <v>K</v>
          </cell>
          <cell r="J8" t="str">
            <v>F</v>
          </cell>
          <cell r="K8" t="str">
            <v>White - British</v>
          </cell>
          <cell r="M8" t="str">
            <v>F</v>
          </cell>
          <cell r="N8" t="str">
            <v>T</v>
          </cell>
          <cell r="O8" t="str">
            <v>SPS KS1 Rd WTS Y/N?</v>
          </cell>
          <cell r="P8" t="str">
            <v>N</v>
          </cell>
          <cell r="Q8" t="str">
            <v>Key Stage 1 Validated Result</v>
          </cell>
          <cell r="T8" t="str">
            <v>Autumn</v>
          </cell>
        </row>
        <row r="9">
          <cell r="B9" t="str">
            <v>M</v>
          </cell>
          <cell r="C9">
            <v>41883</v>
          </cell>
          <cell r="G9" t="str">
            <v>K</v>
          </cell>
          <cell r="J9" t="str">
            <v>F</v>
          </cell>
          <cell r="K9" t="str">
            <v>White - British</v>
          </cell>
          <cell r="M9" t="str">
            <v>F</v>
          </cell>
          <cell r="N9" t="str">
            <v>T</v>
          </cell>
          <cell r="O9" t="str">
            <v>SPS KS1 Ma EXS Y/N?</v>
          </cell>
          <cell r="P9" t="str">
            <v>Y</v>
          </cell>
          <cell r="Q9" t="str">
            <v>Key Stage 1 Validated Result</v>
          </cell>
          <cell r="T9" t="str">
            <v>Autumn</v>
          </cell>
        </row>
        <row r="10">
          <cell r="B10" t="str">
            <v>M</v>
          </cell>
          <cell r="C10">
            <v>41883</v>
          </cell>
          <cell r="G10" t="str">
            <v>K</v>
          </cell>
          <cell r="J10" t="str">
            <v>F</v>
          </cell>
          <cell r="K10" t="str">
            <v>White - British</v>
          </cell>
          <cell r="M10" t="str">
            <v>F</v>
          </cell>
          <cell r="N10" t="str">
            <v>T</v>
          </cell>
          <cell r="O10" t="str">
            <v>SPS KS1 Wr EXS or above Y/N?</v>
          </cell>
          <cell r="P10" t="str">
            <v>N</v>
          </cell>
          <cell r="Q10" t="str">
            <v>Key Stage 1 Validated Result</v>
          </cell>
          <cell r="T10" t="str">
            <v>Autumn</v>
          </cell>
        </row>
        <row r="11">
          <cell r="B11" t="str">
            <v>M</v>
          </cell>
          <cell r="C11">
            <v>41883</v>
          </cell>
          <cell r="G11" t="str">
            <v>K</v>
          </cell>
          <cell r="J11" t="str">
            <v>F</v>
          </cell>
          <cell r="K11" t="str">
            <v>White - British</v>
          </cell>
          <cell r="M11" t="str">
            <v>F</v>
          </cell>
          <cell r="N11" t="str">
            <v>T</v>
          </cell>
          <cell r="O11" t="str">
            <v>SPS KS1 Rd EXS or above Y/N?</v>
          </cell>
          <cell r="P11" t="str">
            <v>Y</v>
          </cell>
          <cell r="Q11" t="str">
            <v>Key Stage 1 Validated Result</v>
          </cell>
          <cell r="T11" t="str">
            <v>Autumn</v>
          </cell>
        </row>
        <row r="12">
          <cell r="B12" t="str">
            <v>M</v>
          </cell>
          <cell r="C12">
            <v>41883</v>
          </cell>
          <cell r="G12" t="str">
            <v>K</v>
          </cell>
          <cell r="J12" t="str">
            <v>F</v>
          </cell>
          <cell r="K12" t="str">
            <v>White - British</v>
          </cell>
          <cell r="M12" t="str">
            <v>F</v>
          </cell>
          <cell r="N12" t="str">
            <v>T</v>
          </cell>
          <cell r="O12" t="str">
            <v>SPS KS1 Wr BLW Y/N?</v>
          </cell>
          <cell r="P12" t="str">
            <v>N</v>
          </cell>
          <cell r="Q12" t="str">
            <v>Key Stage 1 Validated Result</v>
          </cell>
          <cell r="T12" t="str">
            <v>Autumn</v>
          </cell>
        </row>
        <row r="13">
          <cell r="B13" t="str">
            <v>M</v>
          </cell>
          <cell r="C13">
            <v>41883</v>
          </cell>
          <cell r="G13" t="str">
            <v>K</v>
          </cell>
          <cell r="J13" t="str">
            <v>F</v>
          </cell>
          <cell r="K13" t="str">
            <v>White - British</v>
          </cell>
          <cell r="M13" t="str">
            <v>F</v>
          </cell>
          <cell r="N13" t="str">
            <v>T</v>
          </cell>
          <cell r="O13" t="str">
            <v>SPS KS1 Ma GDS Y/N?</v>
          </cell>
          <cell r="P13" t="str">
            <v>N</v>
          </cell>
          <cell r="Q13" t="str">
            <v>Key Stage 1 Validated Result</v>
          </cell>
          <cell r="T13" t="str">
            <v>Autumn</v>
          </cell>
        </row>
        <row r="14">
          <cell r="B14" t="str">
            <v>M</v>
          </cell>
          <cell r="C14">
            <v>41883</v>
          </cell>
          <cell r="G14" t="str">
            <v>K</v>
          </cell>
          <cell r="J14" t="str">
            <v>F</v>
          </cell>
          <cell r="K14" t="str">
            <v>White - British</v>
          </cell>
          <cell r="M14" t="str">
            <v>F</v>
          </cell>
          <cell r="N14" t="str">
            <v>T</v>
          </cell>
          <cell r="O14" t="str">
            <v>SPS KS1 Rd D Y/N?</v>
          </cell>
          <cell r="P14" t="str">
            <v>N</v>
          </cell>
          <cell r="Q14" t="str">
            <v>Key Stage 1 Validated Result</v>
          </cell>
          <cell r="T14" t="str">
            <v>Autumn</v>
          </cell>
        </row>
        <row r="15">
          <cell r="B15" t="str">
            <v>M</v>
          </cell>
          <cell r="C15">
            <v>41883</v>
          </cell>
          <cell r="G15" t="str">
            <v>K</v>
          </cell>
          <cell r="J15" t="str">
            <v>F</v>
          </cell>
          <cell r="K15" t="str">
            <v>White - British</v>
          </cell>
          <cell r="M15" t="str">
            <v>F</v>
          </cell>
          <cell r="N15" t="str">
            <v>T</v>
          </cell>
          <cell r="O15" t="str">
            <v>SPS KS1 Rd EXS Y/N?</v>
          </cell>
          <cell r="P15" t="str">
            <v>Y</v>
          </cell>
          <cell r="Q15" t="str">
            <v>Key Stage 1 Validated Result</v>
          </cell>
          <cell r="T15" t="str">
            <v>Autumn</v>
          </cell>
        </row>
        <row r="16">
          <cell r="B16" t="str">
            <v>M</v>
          </cell>
          <cell r="C16">
            <v>41883</v>
          </cell>
          <cell r="G16" t="str">
            <v>K</v>
          </cell>
          <cell r="J16" t="str">
            <v>F</v>
          </cell>
          <cell r="K16" t="str">
            <v>White - British</v>
          </cell>
          <cell r="M16" t="str">
            <v>F</v>
          </cell>
          <cell r="N16" t="str">
            <v>T</v>
          </cell>
          <cell r="O16" t="str">
            <v>SPS KS1 Rd BLW Y/N?</v>
          </cell>
          <cell r="P16" t="str">
            <v>N</v>
          </cell>
          <cell r="Q16" t="str">
            <v>Key Stage 1 Validated Result</v>
          </cell>
          <cell r="T16" t="str">
            <v>Autumn</v>
          </cell>
        </row>
        <row r="17">
          <cell r="B17" t="str">
            <v>M</v>
          </cell>
          <cell r="C17">
            <v>41883</v>
          </cell>
          <cell r="G17" t="str">
            <v>K</v>
          </cell>
          <cell r="J17" t="str">
            <v>F</v>
          </cell>
          <cell r="K17" t="str">
            <v>White - British</v>
          </cell>
          <cell r="M17" t="str">
            <v>F</v>
          </cell>
          <cell r="N17" t="str">
            <v>T</v>
          </cell>
          <cell r="O17" t="str">
            <v>SPS KS1 Wr EXS Y/N?</v>
          </cell>
          <cell r="P17" t="str">
            <v>N</v>
          </cell>
          <cell r="Q17" t="str">
            <v>Key Stage 1 Validated Result</v>
          </cell>
          <cell r="T17" t="str">
            <v>Autumn</v>
          </cell>
        </row>
        <row r="18">
          <cell r="B18" t="str">
            <v>M</v>
          </cell>
          <cell r="C18">
            <v>41883</v>
          </cell>
          <cell r="G18" t="str">
            <v>K</v>
          </cell>
          <cell r="J18" t="str">
            <v>F</v>
          </cell>
          <cell r="K18" t="str">
            <v>White - British</v>
          </cell>
          <cell r="M18" t="str">
            <v>F</v>
          </cell>
          <cell r="N18" t="str">
            <v>T</v>
          </cell>
          <cell r="O18" t="str">
            <v>SPS KS1 Ma WTS Y/N?</v>
          </cell>
          <cell r="P18" t="str">
            <v>N</v>
          </cell>
          <cell r="Q18" t="str">
            <v>Key Stage 1 Validated Result</v>
          </cell>
          <cell r="T18" t="str">
            <v>Autumn</v>
          </cell>
        </row>
        <row r="19">
          <cell r="B19" t="str">
            <v>M</v>
          </cell>
          <cell r="C19">
            <v>41883</v>
          </cell>
          <cell r="G19" t="str">
            <v>K</v>
          </cell>
          <cell r="J19" t="str">
            <v>F</v>
          </cell>
          <cell r="K19" t="str">
            <v>White - British</v>
          </cell>
          <cell r="M19" t="str">
            <v>F</v>
          </cell>
          <cell r="N19" t="str">
            <v>T</v>
          </cell>
          <cell r="O19" t="str">
            <v>SPS KS1 Ma EXS or above Y/N?</v>
          </cell>
          <cell r="P19" t="str">
            <v>Y</v>
          </cell>
          <cell r="Q19" t="str">
            <v>Key Stage 1 Validated Result</v>
          </cell>
          <cell r="T19" t="str">
            <v>Autumn</v>
          </cell>
        </row>
        <row r="20">
          <cell r="B20" t="str">
            <v>M</v>
          </cell>
          <cell r="C20">
            <v>41883</v>
          </cell>
          <cell r="G20" t="str">
            <v>K</v>
          </cell>
          <cell r="J20" t="str">
            <v>F</v>
          </cell>
          <cell r="K20" t="str">
            <v>White - British</v>
          </cell>
          <cell r="M20" t="str">
            <v>F</v>
          </cell>
          <cell r="N20" t="str">
            <v>T</v>
          </cell>
          <cell r="O20" t="str">
            <v>SPS KS1 TA Exists Y/N?</v>
          </cell>
          <cell r="P20" t="str">
            <v>Y</v>
          </cell>
          <cell r="Q20" t="str">
            <v>Key Stage 1 Validated Result</v>
          </cell>
          <cell r="T20" t="str">
            <v>Autumn</v>
          </cell>
        </row>
        <row r="21">
          <cell r="B21" t="str">
            <v>M</v>
          </cell>
          <cell r="C21">
            <v>41883</v>
          </cell>
          <cell r="G21" t="str">
            <v>K</v>
          </cell>
          <cell r="J21" t="str">
            <v>F</v>
          </cell>
          <cell r="K21" t="str">
            <v>White - British</v>
          </cell>
          <cell r="M21" t="str">
            <v>F</v>
          </cell>
          <cell r="N21" t="str">
            <v>T</v>
          </cell>
          <cell r="O21" t="str">
            <v>SPS KS1 Sc EXS Y/N?</v>
          </cell>
          <cell r="P21" t="str">
            <v>Y</v>
          </cell>
          <cell r="Q21" t="str">
            <v>Key Stage 1 Validated Result</v>
          </cell>
          <cell r="T21" t="str">
            <v>Autumn</v>
          </cell>
        </row>
        <row r="22">
          <cell r="B22" t="str">
            <v>M</v>
          </cell>
          <cell r="C22">
            <v>41883</v>
          </cell>
          <cell r="G22" t="str">
            <v>K</v>
          </cell>
          <cell r="J22" t="str">
            <v>F</v>
          </cell>
          <cell r="K22" t="str">
            <v>White - British</v>
          </cell>
          <cell r="M22" t="str">
            <v>F</v>
          </cell>
          <cell r="N22" t="str">
            <v>T</v>
          </cell>
          <cell r="O22" t="str">
            <v>SPS KS1 Ma A Y/N?</v>
          </cell>
          <cell r="P22" t="str">
            <v>N</v>
          </cell>
          <cell r="Q22" t="str">
            <v>Key Stage 1 Validated Result</v>
          </cell>
          <cell r="T22" t="str">
            <v>Autumn</v>
          </cell>
        </row>
        <row r="23">
          <cell r="B23" t="str">
            <v>M</v>
          </cell>
          <cell r="C23">
            <v>41883</v>
          </cell>
          <cell r="G23" t="str">
            <v>K</v>
          </cell>
          <cell r="J23" t="str">
            <v>F</v>
          </cell>
          <cell r="K23" t="str">
            <v>White - British</v>
          </cell>
          <cell r="M23" t="str">
            <v>F</v>
          </cell>
          <cell r="N23" t="str">
            <v>T</v>
          </cell>
          <cell r="O23" t="str">
            <v>SPS KS1 Ma D Y/N?</v>
          </cell>
          <cell r="P23" t="str">
            <v>N</v>
          </cell>
          <cell r="Q23" t="str">
            <v>Key Stage 1 Validated Result</v>
          </cell>
          <cell r="T23" t="str">
            <v>Autumn</v>
          </cell>
        </row>
        <row r="24">
          <cell r="B24" t="str">
            <v>M</v>
          </cell>
          <cell r="C24">
            <v>41883</v>
          </cell>
          <cell r="G24" t="str">
            <v>K</v>
          </cell>
          <cell r="J24" t="str">
            <v>F</v>
          </cell>
          <cell r="K24" t="str">
            <v>White - British</v>
          </cell>
          <cell r="M24" t="str">
            <v>F</v>
          </cell>
          <cell r="N24" t="str">
            <v>T</v>
          </cell>
          <cell r="O24" t="str">
            <v>SPS KS1 Ma BLW Y/N?</v>
          </cell>
          <cell r="P24" t="str">
            <v>N</v>
          </cell>
          <cell r="Q24" t="str">
            <v>Key Stage 1 Validated Result</v>
          </cell>
          <cell r="T24" t="str">
            <v>Autumn</v>
          </cell>
        </row>
        <row r="25">
          <cell r="B25" t="str">
            <v>M</v>
          </cell>
          <cell r="C25">
            <v>41883</v>
          </cell>
          <cell r="G25" t="str">
            <v>K</v>
          </cell>
          <cell r="J25" t="str">
            <v>F</v>
          </cell>
          <cell r="K25" t="str">
            <v>White - British</v>
          </cell>
          <cell r="M25" t="str">
            <v>F</v>
          </cell>
          <cell r="N25" t="str">
            <v>T</v>
          </cell>
          <cell r="O25" t="str">
            <v>SPS KS1 Ma PKF Y/N?</v>
          </cell>
          <cell r="P25" t="str">
            <v>N</v>
          </cell>
          <cell r="Q25" t="str">
            <v>Key Stage 1 Validated Result</v>
          </cell>
          <cell r="T25" t="str">
            <v>Autumn</v>
          </cell>
        </row>
        <row r="26">
          <cell r="B26" t="str">
            <v>M</v>
          </cell>
          <cell r="C26">
            <v>41883</v>
          </cell>
          <cell r="G26" t="str">
            <v>K</v>
          </cell>
          <cell r="J26" t="str">
            <v>F</v>
          </cell>
          <cell r="K26" t="str">
            <v>White - British</v>
          </cell>
          <cell r="M26" t="str">
            <v>F</v>
          </cell>
          <cell r="N26" t="str">
            <v>T</v>
          </cell>
          <cell r="O26" t="str">
            <v>SPS KS1 Wr A Y/N?</v>
          </cell>
          <cell r="P26" t="str">
            <v>N</v>
          </cell>
          <cell r="Q26" t="str">
            <v>Key Stage 1 Validated Result</v>
          </cell>
          <cell r="T26" t="str">
            <v>Autumn</v>
          </cell>
        </row>
        <row r="27">
          <cell r="B27" t="str">
            <v>M</v>
          </cell>
          <cell r="C27">
            <v>41883</v>
          </cell>
          <cell r="G27" t="str">
            <v>K</v>
          </cell>
          <cell r="J27" t="str">
            <v>F</v>
          </cell>
          <cell r="K27" t="str">
            <v>White - British</v>
          </cell>
          <cell r="M27" t="str">
            <v>F</v>
          </cell>
          <cell r="N27" t="str">
            <v>T</v>
          </cell>
          <cell r="O27" t="str">
            <v>SPS KS1 Wr PKF Y/N?</v>
          </cell>
          <cell r="P27" t="str">
            <v>N</v>
          </cell>
          <cell r="Q27" t="str">
            <v>Key Stage 1 Validated Result</v>
          </cell>
          <cell r="T27" t="str">
            <v>Autumn</v>
          </cell>
        </row>
        <row r="28">
          <cell r="B28" t="str">
            <v>M</v>
          </cell>
          <cell r="C28">
            <v>41883</v>
          </cell>
          <cell r="G28" t="str">
            <v>N</v>
          </cell>
          <cell r="J28" t="str">
            <v>F</v>
          </cell>
          <cell r="K28" t="str">
            <v>White - British</v>
          </cell>
          <cell r="M28" t="str">
            <v>T</v>
          </cell>
          <cell r="N28" t="str">
            <v>T</v>
          </cell>
          <cell r="O28" t="str">
            <v>SPS KS1 Wr GDS Y/N?</v>
          </cell>
          <cell r="P28" t="str">
            <v>N</v>
          </cell>
          <cell r="Q28" t="str">
            <v>Key Stage 1 Validated Result</v>
          </cell>
          <cell r="T28" t="str">
            <v>Autumn</v>
          </cell>
        </row>
        <row r="29">
          <cell r="B29" t="str">
            <v>M</v>
          </cell>
          <cell r="C29">
            <v>41883</v>
          </cell>
          <cell r="G29" t="str">
            <v>N</v>
          </cell>
          <cell r="J29" t="str">
            <v>F</v>
          </cell>
          <cell r="K29" t="str">
            <v>White - British</v>
          </cell>
          <cell r="M29" t="str">
            <v>T</v>
          </cell>
          <cell r="N29" t="str">
            <v>T</v>
          </cell>
          <cell r="O29" t="str">
            <v>SPS KS1 Rd PKF Y/N?</v>
          </cell>
          <cell r="P29" t="str">
            <v>N</v>
          </cell>
          <cell r="Q29" t="str">
            <v>Key Stage 1 Validated Result</v>
          </cell>
          <cell r="T29" t="str">
            <v>Autumn</v>
          </cell>
        </row>
        <row r="30">
          <cell r="B30" t="str">
            <v>M</v>
          </cell>
          <cell r="C30">
            <v>41883</v>
          </cell>
          <cell r="G30" t="str">
            <v>N</v>
          </cell>
          <cell r="J30" t="str">
            <v>F</v>
          </cell>
          <cell r="K30" t="str">
            <v>White - British</v>
          </cell>
          <cell r="M30" t="str">
            <v>T</v>
          </cell>
          <cell r="N30" t="str">
            <v>T</v>
          </cell>
          <cell r="O30" t="str">
            <v>SPS KS1 Rd GDS Y/N?</v>
          </cell>
          <cell r="P30" t="str">
            <v>Y</v>
          </cell>
          <cell r="Q30" t="str">
            <v>Key Stage 1 Validated Result</v>
          </cell>
          <cell r="T30" t="str">
            <v>Autumn</v>
          </cell>
        </row>
        <row r="31">
          <cell r="B31" t="str">
            <v>M</v>
          </cell>
          <cell r="C31">
            <v>41883</v>
          </cell>
          <cell r="G31" t="str">
            <v>N</v>
          </cell>
          <cell r="J31" t="str">
            <v>F</v>
          </cell>
          <cell r="K31" t="str">
            <v>White - British</v>
          </cell>
          <cell r="M31" t="str">
            <v>T</v>
          </cell>
          <cell r="N31" t="str">
            <v>T</v>
          </cell>
          <cell r="O31" t="str">
            <v>SPS KS1 Wr WTS Y/N?</v>
          </cell>
          <cell r="P31" t="str">
            <v>N</v>
          </cell>
          <cell r="Q31" t="str">
            <v>Key Stage 1 Validated Result</v>
          </cell>
          <cell r="T31" t="str">
            <v>Autumn</v>
          </cell>
        </row>
        <row r="32">
          <cell r="B32" t="str">
            <v>M</v>
          </cell>
          <cell r="C32">
            <v>41883</v>
          </cell>
          <cell r="G32" t="str">
            <v>N</v>
          </cell>
          <cell r="J32" t="str">
            <v>F</v>
          </cell>
          <cell r="K32" t="str">
            <v>White - British</v>
          </cell>
          <cell r="M32" t="str">
            <v>T</v>
          </cell>
          <cell r="N32" t="str">
            <v>T</v>
          </cell>
          <cell r="O32" t="str">
            <v>SPS KS1 Wr D Y/N?</v>
          </cell>
          <cell r="P32" t="str">
            <v>N</v>
          </cell>
          <cell r="Q32" t="str">
            <v>Key Stage 1 Validated Result</v>
          </cell>
          <cell r="T32" t="str">
            <v>Autumn</v>
          </cell>
        </row>
        <row r="33">
          <cell r="B33" t="str">
            <v>M</v>
          </cell>
          <cell r="C33">
            <v>41883</v>
          </cell>
          <cell r="G33" t="str">
            <v>N</v>
          </cell>
          <cell r="J33" t="str">
            <v>F</v>
          </cell>
          <cell r="K33" t="str">
            <v>White - British</v>
          </cell>
          <cell r="M33" t="str">
            <v>T</v>
          </cell>
          <cell r="N33" t="str">
            <v>T</v>
          </cell>
          <cell r="O33" t="str">
            <v>SPS KS1 Rd A Y/N?</v>
          </cell>
          <cell r="P33" t="str">
            <v>N</v>
          </cell>
          <cell r="Q33" t="str">
            <v>Key Stage 1 Validated Result</v>
          </cell>
          <cell r="T33" t="str">
            <v>Autumn</v>
          </cell>
        </row>
        <row r="34">
          <cell r="B34" t="str">
            <v>M</v>
          </cell>
          <cell r="C34">
            <v>41883</v>
          </cell>
          <cell r="G34" t="str">
            <v>N</v>
          </cell>
          <cell r="J34" t="str">
            <v>F</v>
          </cell>
          <cell r="K34" t="str">
            <v>White - British</v>
          </cell>
          <cell r="M34" t="str">
            <v>T</v>
          </cell>
          <cell r="N34" t="str">
            <v>T</v>
          </cell>
          <cell r="O34" t="str">
            <v>SPS KS1 Rd WTS Y/N?</v>
          </cell>
          <cell r="P34" t="str">
            <v>N</v>
          </cell>
          <cell r="Q34" t="str">
            <v>Key Stage 1 Validated Result</v>
          </cell>
          <cell r="T34" t="str">
            <v>Autumn</v>
          </cell>
        </row>
        <row r="35">
          <cell r="B35" t="str">
            <v>M</v>
          </cell>
          <cell r="C35">
            <v>41883</v>
          </cell>
          <cell r="G35" t="str">
            <v>N</v>
          </cell>
          <cell r="J35" t="str">
            <v>F</v>
          </cell>
          <cell r="K35" t="str">
            <v>White - British</v>
          </cell>
          <cell r="M35" t="str">
            <v>T</v>
          </cell>
          <cell r="N35" t="str">
            <v>T</v>
          </cell>
          <cell r="O35" t="str">
            <v>SPS KS1 Ma EXS Y/N?</v>
          </cell>
          <cell r="P35" t="str">
            <v>N</v>
          </cell>
          <cell r="Q35" t="str">
            <v>Key Stage 1 Validated Result</v>
          </cell>
          <cell r="T35" t="str">
            <v>Autumn</v>
          </cell>
        </row>
        <row r="36">
          <cell r="B36" t="str">
            <v>M</v>
          </cell>
          <cell r="C36">
            <v>41883</v>
          </cell>
          <cell r="G36" t="str">
            <v>N</v>
          </cell>
          <cell r="J36" t="str">
            <v>F</v>
          </cell>
          <cell r="K36" t="str">
            <v>White - British</v>
          </cell>
          <cell r="M36" t="str">
            <v>T</v>
          </cell>
          <cell r="N36" t="str">
            <v>T</v>
          </cell>
          <cell r="O36" t="str">
            <v>SPS KS1 Wr EXS or above Y/N?</v>
          </cell>
          <cell r="P36" t="str">
            <v>Y</v>
          </cell>
          <cell r="Q36" t="str">
            <v>Key Stage 1 Validated Result</v>
          </cell>
          <cell r="T36" t="str">
            <v>Autumn</v>
          </cell>
        </row>
        <row r="37">
          <cell r="B37" t="str">
            <v>M</v>
          </cell>
          <cell r="C37">
            <v>41883</v>
          </cell>
          <cell r="G37" t="str">
            <v>N</v>
          </cell>
          <cell r="J37" t="str">
            <v>F</v>
          </cell>
          <cell r="K37" t="str">
            <v>White - British</v>
          </cell>
          <cell r="M37" t="str">
            <v>T</v>
          </cell>
          <cell r="N37" t="str">
            <v>T</v>
          </cell>
          <cell r="O37" t="str">
            <v>SPS KS1 Rd EXS or above Y/N?</v>
          </cell>
          <cell r="P37" t="str">
            <v>Y</v>
          </cell>
          <cell r="Q37" t="str">
            <v>Key Stage 1 Validated Result</v>
          </cell>
          <cell r="T37" t="str">
            <v>Autumn</v>
          </cell>
        </row>
        <row r="38">
          <cell r="B38" t="str">
            <v>M</v>
          </cell>
          <cell r="C38">
            <v>41883</v>
          </cell>
          <cell r="G38" t="str">
            <v>N</v>
          </cell>
          <cell r="J38" t="str">
            <v>F</v>
          </cell>
          <cell r="K38" t="str">
            <v>White - British</v>
          </cell>
          <cell r="M38" t="str">
            <v>T</v>
          </cell>
          <cell r="N38" t="str">
            <v>T</v>
          </cell>
          <cell r="O38" t="str">
            <v>SPS KS1 Ma GDS Y/N?</v>
          </cell>
          <cell r="P38" t="str">
            <v>Y</v>
          </cell>
          <cell r="Q38" t="str">
            <v>Key Stage 1 Validated Result</v>
          </cell>
          <cell r="T38" t="str">
            <v>Autumn</v>
          </cell>
        </row>
        <row r="39">
          <cell r="B39" t="str">
            <v>M</v>
          </cell>
          <cell r="C39">
            <v>41883</v>
          </cell>
          <cell r="G39" t="str">
            <v>N</v>
          </cell>
          <cell r="J39" t="str">
            <v>F</v>
          </cell>
          <cell r="K39" t="str">
            <v>White - British</v>
          </cell>
          <cell r="M39" t="str">
            <v>T</v>
          </cell>
          <cell r="N39" t="str">
            <v>T</v>
          </cell>
          <cell r="O39" t="str">
            <v>SPS KS1 Wr BLW Y/N?</v>
          </cell>
          <cell r="P39" t="str">
            <v>N</v>
          </cell>
          <cell r="Q39" t="str">
            <v>Key Stage 1 Validated Result</v>
          </cell>
          <cell r="T39" t="str">
            <v>Autumn</v>
          </cell>
        </row>
        <row r="40">
          <cell r="B40" t="str">
            <v>M</v>
          </cell>
          <cell r="C40">
            <v>41883</v>
          </cell>
          <cell r="G40" t="str">
            <v>N</v>
          </cell>
          <cell r="J40" t="str">
            <v>F</v>
          </cell>
          <cell r="K40" t="str">
            <v>White - British</v>
          </cell>
          <cell r="M40" t="str">
            <v>T</v>
          </cell>
          <cell r="N40" t="str">
            <v>T</v>
          </cell>
          <cell r="O40" t="str">
            <v>SPS KS1 Rd D Y/N?</v>
          </cell>
          <cell r="P40" t="str">
            <v>N</v>
          </cell>
          <cell r="Q40" t="str">
            <v>Key Stage 1 Validated Result</v>
          </cell>
          <cell r="T40" t="str">
            <v>Autumn</v>
          </cell>
        </row>
        <row r="41">
          <cell r="B41" t="str">
            <v>M</v>
          </cell>
          <cell r="C41">
            <v>41883</v>
          </cell>
          <cell r="G41" t="str">
            <v>N</v>
          </cell>
          <cell r="J41" t="str">
            <v>F</v>
          </cell>
          <cell r="K41" t="str">
            <v>White - British</v>
          </cell>
          <cell r="M41" t="str">
            <v>T</v>
          </cell>
          <cell r="N41" t="str">
            <v>T</v>
          </cell>
          <cell r="O41" t="str">
            <v>SPS KS1 Rd EXS Y/N?</v>
          </cell>
          <cell r="P41" t="str">
            <v>N</v>
          </cell>
          <cell r="Q41" t="str">
            <v>Key Stage 1 Validated Result</v>
          </cell>
          <cell r="T41" t="str">
            <v>Autumn</v>
          </cell>
        </row>
        <row r="42">
          <cell r="B42" t="str">
            <v>M</v>
          </cell>
          <cell r="C42">
            <v>41883</v>
          </cell>
          <cell r="G42" t="str">
            <v>N</v>
          </cell>
          <cell r="J42" t="str">
            <v>F</v>
          </cell>
          <cell r="K42" t="str">
            <v>White - British</v>
          </cell>
          <cell r="M42" t="str">
            <v>T</v>
          </cell>
          <cell r="N42" t="str">
            <v>T</v>
          </cell>
          <cell r="O42" t="str">
            <v>SPS KS1 Rd BLW Y/N?</v>
          </cell>
          <cell r="P42" t="str">
            <v>N</v>
          </cell>
          <cell r="Q42" t="str">
            <v>Key Stage 1 Validated Result</v>
          </cell>
          <cell r="T42" t="str">
            <v>Autumn</v>
          </cell>
        </row>
        <row r="43">
          <cell r="B43" t="str">
            <v>M</v>
          </cell>
          <cell r="C43">
            <v>41883</v>
          </cell>
          <cell r="G43" t="str">
            <v>N</v>
          </cell>
          <cell r="J43" t="str">
            <v>F</v>
          </cell>
          <cell r="K43" t="str">
            <v>White - British</v>
          </cell>
          <cell r="M43" t="str">
            <v>T</v>
          </cell>
          <cell r="N43" t="str">
            <v>T</v>
          </cell>
          <cell r="O43" t="str">
            <v>SPS KS1 Wr EXS Y/N?</v>
          </cell>
          <cell r="P43" t="str">
            <v>Y</v>
          </cell>
          <cell r="Q43" t="str">
            <v>Key Stage 1 Validated Result</v>
          </cell>
          <cell r="T43" t="str">
            <v>Autumn</v>
          </cell>
        </row>
        <row r="44">
          <cell r="B44" t="str">
            <v>M</v>
          </cell>
          <cell r="C44">
            <v>41883</v>
          </cell>
          <cell r="G44" t="str">
            <v>N</v>
          </cell>
          <cell r="J44" t="str">
            <v>F</v>
          </cell>
          <cell r="K44" t="str">
            <v>White - British</v>
          </cell>
          <cell r="M44" t="str">
            <v>T</v>
          </cell>
          <cell r="N44" t="str">
            <v>T</v>
          </cell>
          <cell r="O44" t="str">
            <v>SPS KS1 Ma WTS Y/N?</v>
          </cell>
          <cell r="P44" t="str">
            <v>N</v>
          </cell>
          <cell r="Q44" t="str">
            <v>Key Stage 1 Validated Result</v>
          </cell>
          <cell r="T44" t="str">
            <v>Autumn</v>
          </cell>
        </row>
        <row r="45">
          <cell r="B45" t="str">
            <v>M</v>
          </cell>
          <cell r="C45">
            <v>41883</v>
          </cell>
          <cell r="G45" t="str">
            <v>N</v>
          </cell>
          <cell r="J45" t="str">
            <v>F</v>
          </cell>
          <cell r="K45" t="str">
            <v>White - British</v>
          </cell>
          <cell r="M45" t="str">
            <v>T</v>
          </cell>
          <cell r="N45" t="str">
            <v>T</v>
          </cell>
          <cell r="O45" t="str">
            <v>SPS KS1 Ma EXS or above Y/N?</v>
          </cell>
          <cell r="P45" t="str">
            <v>Y</v>
          </cell>
          <cell r="Q45" t="str">
            <v>Key Stage 1 Validated Result</v>
          </cell>
          <cell r="T45" t="str">
            <v>Autumn</v>
          </cell>
        </row>
        <row r="46">
          <cell r="B46" t="str">
            <v>M</v>
          </cell>
          <cell r="C46">
            <v>41883</v>
          </cell>
          <cell r="G46" t="str">
            <v>N</v>
          </cell>
          <cell r="J46" t="str">
            <v>F</v>
          </cell>
          <cell r="K46" t="str">
            <v>White - British</v>
          </cell>
          <cell r="M46" t="str">
            <v>T</v>
          </cell>
          <cell r="N46" t="str">
            <v>T</v>
          </cell>
          <cell r="O46" t="str">
            <v>SPS KS1 TA Exists Y/N?</v>
          </cell>
          <cell r="P46" t="str">
            <v>Y</v>
          </cell>
          <cell r="Q46" t="str">
            <v>Key Stage 1 Validated Result</v>
          </cell>
          <cell r="T46" t="str">
            <v>Autumn</v>
          </cell>
        </row>
        <row r="47">
          <cell r="B47" t="str">
            <v>M</v>
          </cell>
          <cell r="C47">
            <v>41883</v>
          </cell>
          <cell r="G47" t="str">
            <v>N</v>
          </cell>
          <cell r="J47" t="str">
            <v>F</v>
          </cell>
          <cell r="K47" t="str">
            <v>White - British</v>
          </cell>
          <cell r="M47" t="str">
            <v>T</v>
          </cell>
          <cell r="N47" t="str">
            <v>T</v>
          </cell>
          <cell r="O47" t="str">
            <v>SPS KS1 Sc EXS Y/N?</v>
          </cell>
          <cell r="P47" t="str">
            <v>Y</v>
          </cell>
          <cell r="Q47" t="str">
            <v>Key Stage 1 Validated Result</v>
          </cell>
          <cell r="T47" t="str">
            <v>Autumn</v>
          </cell>
        </row>
        <row r="48">
          <cell r="B48" t="str">
            <v>M</v>
          </cell>
          <cell r="C48">
            <v>41883</v>
          </cell>
          <cell r="G48" t="str">
            <v>N</v>
          </cell>
          <cell r="J48" t="str">
            <v>F</v>
          </cell>
          <cell r="K48" t="str">
            <v>White - British</v>
          </cell>
          <cell r="M48" t="str">
            <v>T</v>
          </cell>
          <cell r="N48" t="str">
            <v>T</v>
          </cell>
          <cell r="O48" t="str">
            <v>SPS KS1 Ma A Y/N?</v>
          </cell>
          <cell r="P48" t="str">
            <v>N</v>
          </cell>
          <cell r="Q48" t="str">
            <v>Key Stage 1 Validated Result</v>
          </cell>
          <cell r="T48" t="str">
            <v>Autumn</v>
          </cell>
        </row>
        <row r="49">
          <cell r="B49" t="str">
            <v>M</v>
          </cell>
          <cell r="C49">
            <v>41883</v>
          </cell>
          <cell r="G49" t="str">
            <v>N</v>
          </cell>
          <cell r="J49" t="str">
            <v>F</v>
          </cell>
          <cell r="K49" t="str">
            <v>White - British</v>
          </cell>
          <cell r="M49" t="str">
            <v>T</v>
          </cell>
          <cell r="N49" t="str">
            <v>T</v>
          </cell>
          <cell r="O49" t="str">
            <v>SPS KS1 Ma D Y/N?</v>
          </cell>
          <cell r="P49" t="str">
            <v>N</v>
          </cell>
          <cell r="Q49" t="str">
            <v>Key Stage 1 Validated Result</v>
          </cell>
          <cell r="T49" t="str">
            <v>Autumn</v>
          </cell>
        </row>
        <row r="50">
          <cell r="B50" t="str">
            <v>M</v>
          </cell>
          <cell r="C50">
            <v>41883</v>
          </cell>
          <cell r="G50" t="str">
            <v>N</v>
          </cell>
          <cell r="J50" t="str">
            <v>F</v>
          </cell>
          <cell r="K50" t="str">
            <v>White - British</v>
          </cell>
          <cell r="M50" t="str">
            <v>T</v>
          </cell>
          <cell r="N50" t="str">
            <v>T</v>
          </cell>
          <cell r="O50" t="str">
            <v>SPS KS1 Ma BLW Y/N?</v>
          </cell>
          <cell r="P50" t="str">
            <v>N</v>
          </cell>
          <cell r="Q50" t="str">
            <v>Key Stage 1 Validated Result</v>
          </cell>
          <cell r="T50" t="str">
            <v>Autumn</v>
          </cell>
        </row>
        <row r="51">
          <cell r="B51" t="str">
            <v>M</v>
          </cell>
          <cell r="C51">
            <v>41883</v>
          </cell>
          <cell r="G51" t="str">
            <v>N</v>
          </cell>
          <cell r="J51" t="str">
            <v>F</v>
          </cell>
          <cell r="K51" t="str">
            <v>White - British</v>
          </cell>
          <cell r="M51" t="str">
            <v>T</v>
          </cell>
          <cell r="N51" t="str">
            <v>T</v>
          </cell>
          <cell r="O51" t="str">
            <v>SPS KS1 Ma PKF Y/N?</v>
          </cell>
          <cell r="P51" t="str">
            <v>N</v>
          </cell>
          <cell r="Q51" t="str">
            <v>Key Stage 1 Validated Result</v>
          </cell>
          <cell r="T51" t="str">
            <v>Autumn</v>
          </cell>
        </row>
        <row r="52">
          <cell r="B52" t="str">
            <v>M</v>
          </cell>
          <cell r="C52">
            <v>41883</v>
          </cell>
          <cell r="G52" t="str">
            <v>N</v>
          </cell>
          <cell r="J52" t="str">
            <v>F</v>
          </cell>
          <cell r="K52" t="str">
            <v>White - British</v>
          </cell>
          <cell r="M52" t="str">
            <v>T</v>
          </cell>
          <cell r="N52" t="str">
            <v>T</v>
          </cell>
          <cell r="O52" t="str">
            <v>SPS KS1 Wr A Y/N?</v>
          </cell>
          <cell r="P52" t="str">
            <v>N</v>
          </cell>
          <cell r="Q52" t="str">
            <v>Key Stage 1 Validated Result</v>
          </cell>
          <cell r="T52" t="str">
            <v>Autumn</v>
          </cell>
        </row>
        <row r="53">
          <cell r="B53" t="str">
            <v>M</v>
          </cell>
          <cell r="C53">
            <v>41883</v>
          </cell>
          <cell r="G53" t="str">
            <v>N</v>
          </cell>
          <cell r="J53" t="str">
            <v>F</v>
          </cell>
          <cell r="K53" t="str">
            <v>White - British</v>
          </cell>
          <cell r="M53" t="str">
            <v>T</v>
          </cell>
          <cell r="N53" t="str">
            <v>T</v>
          </cell>
          <cell r="O53" t="str">
            <v>SPS KS1 Wr PKF Y/N?</v>
          </cell>
          <cell r="P53" t="str">
            <v>N</v>
          </cell>
          <cell r="Q53" t="str">
            <v>Key Stage 1 Validated Result</v>
          </cell>
          <cell r="T53" t="str">
            <v>Autumn</v>
          </cell>
        </row>
        <row r="54">
          <cell r="B54" t="str">
            <v>M</v>
          </cell>
          <cell r="C54">
            <v>41883</v>
          </cell>
          <cell r="G54" t="str">
            <v>N</v>
          </cell>
          <cell r="J54" t="str">
            <v>F</v>
          </cell>
          <cell r="K54" t="str">
            <v>White - British</v>
          </cell>
          <cell r="M54" t="str">
            <v>F</v>
          </cell>
          <cell r="N54" t="str">
            <v>F</v>
          </cell>
          <cell r="O54" t="str">
            <v>SPS KS1 Wr GDS Y/N?</v>
          </cell>
          <cell r="P54" t="str">
            <v>N</v>
          </cell>
          <cell r="Q54" t="str">
            <v>Key Stage 1 Validated Result</v>
          </cell>
          <cell r="T54" t="str">
            <v>Summer</v>
          </cell>
        </row>
        <row r="55">
          <cell r="B55" t="str">
            <v>M</v>
          </cell>
          <cell r="C55">
            <v>41883</v>
          </cell>
          <cell r="G55" t="str">
            <v>N</v>
          </cell>
          <cell r="J55" t="str">
            <v>F</v>
          </cell>
          <cell r="K55" t="str">
            <v>White - British</v>
          </cell>
          <cell r="M55" t="str">
            <v>F</v>
          </cell>
          <cell r="N55" t="str">
            <v>F</v>
          </cell>
          <cell r="O55" t="str">
            <v>SPS KS1 Rd PKF Y/N?</v>
          </cell>
          <cell r="P55" t="str">
            <v>N</v>
          </cell>
          <cell r="Q55" t="str">
            <v>Key Stage 1 Validated Result</v>
          </cell>
          <cell r="T55" t="str">
            <v>Summer</v>
          </cell>
        </row>
        <row r="56">
          <cell r="B56" t="str">
            <v>M</v>
          </cell>
          <cell r="C56">
            <v>41883</v>
          </cell>
          <cell r="G56" t="str">
            <v>N</v>
          </cell>
          <cell r="J56" t="str">
            <v>F</v>
          </cell>
          <cell r="K56" t="str">
            <v>White - British</v>
          </cell>
          <cell r="M56" t="str">
            <v>F</v>
          </cell>
          <cell r="N56" t="str">
            <v>F</v>
          </cell>
          <cell r="O56" t="str">
            <v>SPS KS1 Rd GDS Y/N?</v>
          </cell>
          <cell r="P56" t="str">
            <v>N</v>
          </cell>
          <cell r="Q56" t="str">
            <v>Key Stage 1 Validated Result</v>
          </cell>
          <cell r="T56" t="str">
            <v>Summer</v>
          </cell>
        </row>
        <row r="57">
          <cell r="B57" t="str">
            <v>M</v>
          </cell>
          <cell r="C57">
            <v>41883</v>
          </cell>
          <cell r="G57" t="str">
            <v>N</v>
          </cell>
          <cell r="J57" t="str">
            <v>F</v>
          </cell>
          <cell r="K57" t="str">
            <v>White - British</v>
          </cell>
          <cell r="M57" t="str">
            <v>F</v>
          </cell>
          <cell r="N57" t="str">
            <v>F</v>
          </cell>
          <cell r="O57" t="str">
            <v>SPS KS1 Wr WTS Y/N?</v>
          </cell>
          <cell r="P57" t="str">
            <v>N</v>
          </cell>
          <cell r="Q57" t="str">
            <v>Key Stage 1 Validated Result</v>
          </cell>
          <cell r="T57" t="str">
            <v>Summer</v>
          </cell>
        </row>
        <row r="58">
          <cell r="B58" t="str">
            <v>M</v>
          </cell>
          <cell r="C58">
            <v>41883</v>
          </cell>
          <cell r="G58" t="str">
            <v>N</v>
          </cell>
          <cell r="J58" t="str">
            <v>F</v>
          </cell>
          <cell r="K58" t="str">
            <v>White - British</v>
          </cell>
          <cell r="M58" t="str">
            <v>F</v>
          </cell>
          <cell r="N58" t="str">
            <v>F</v>
          </cell>
          <cell r="O58" t="str">
            <v>SPS KS1 Ma EXS Y/N?</v>
          </cell>
          <cell r="P58" t="str">
            <v>Y</v>
          </cell>
          <cell r="Q58" t="str">
            <v>Key Stage 1 Validated Result</v>
          </cell>
          <cell r="T58" t="str">
            <v>Summer</v>
          </cell>
        </row>
        <row r="59">
          <cell r="B59" t="str">
            <v>M</v>
          </cell>
          <cell r="C59">
            <v>41883</v>
          </cell>
          <cell r="G59" t="str">
            <v>N</v>
          </cell>
          <cell r="J59" t="str">
            <v>F</v>
          </cell>
          <cell r="K59" t="str">
            <v>White - British</v>
          </cell>
          <cell r="M59" t="str">
            <v>F</v>
          </cell>
          <cell r="N59" t="str">
            <v>F</v>
          </cell>
          <cell r="O59" t="str">
            <v>SPS KS1 Wr D Y/N?</v>
          </cell>
          <cell r="P59" t="str">
            <v>N</v>
          </cell>
          <cell r="Q59" t="str">
            <v>Key Stage 1 Validated Result</v>
          </cell>
          <cell r="T59" t="str">
            <v>Summer</v>
          </cell>
        </row>
        <row r="60">
          <cell r="B60" t="str">
            <v>M</v>
          </cell>
          <cell r="C60">
            <v>41883</v>
          </cell>
          <cell r="G60" t="str">
            <v>N</v>
          </cell>
          <cell r="J60" t="str">
            <v>F</v>
          </cell>
          <cell r="K60" t="str">
            <v>White - British</v>
          </cell>
          <cell r="M60" t="str">
            <v>F</v>
          </cell>
          <cell r="N60" t="str">
            <v>F</v>
          </cell>
          <cell r="O60" t="str">
            <v>SPS KS1 Rd A Y/N?</v>
          </cell>
          <cell r="P60" t="str">
            <v>N</v>
          </cell>
          <cell r="Q60" t="str">
            <v>Key Stage 1 Validated Result</v>
          </cell>
          <cell r="T60" t="str">
            <v>Summer</v>
          </cell>
        </row>
        <row r="61">
          <cell r="B61" t="str">
            <v>M</v>
          </cell>
          <cell r="C61">
            <v>41883</v>
          </cell>
          <cell r="G61" t="str">
            <v>N</v>
          </cell>
          <cell r="J61" t="str">
            <v>F</v>
          </cell>
          <cell r="K61" t="str">
            <v>White - British</v>
          </cell>
          <cell r="M61" t="str">
            <v>F</v>
          </cell>
          <cell r="N61" t="str">
            <v>F</v>
          </cell>
          <cell r="O61" t="str">
            <v>SPS KS1 Rd WTS Y/N?</v>
          </cell>
          <cell r="P61" t="str">
            <v>N</v>
          </cell>
          <cell r="Q61" t="str">
            <v>Key Stage 1 Validated Result</v>
          </cell>
          <cell r="T61" t="str">
            <v>Summer</v>
          </cell>
        </row>
        <row r="62">
          <cell r="B62" t="str">
            <v>M</v>
          </cell>
          <cell r="C62">
            <v>41883</v>
          </cell>
          <cell r="G62" t="str">
            <v>N</v>
          </cell>
          <cell r="J62" t="str">
            <v>F</v>
          </cell>
          <cell r="K62" t="str">
            <v>White - British</v>
          </cell>
          <cell r="M62" t="str">
            <v>F</v>
          </cell>
          <cell r="N62" t="str">
            <v>F</v>
          </cell>
          <cell r="O62" t="str">
            <v>SPS KS1 Wr EXS or above Y/N?</v>
          </cell>
          <cell r="P62" t="str">
            <v>Y</v>
          </cell>
          <cell r="Q62" t="str">
            <v>Key Stage 1 Validated Result</v>
          </cell>
          <cell r="T62" t="str">
            <v>Summer</v>
          </cell>
        </row>
        <row r="63">
          <cell r="B63" t="str">
            <v>M</v>
          </cell>
          <cell r="C63">
            <v>41883</v>
          </cell>
          <cell r="G63" t="str">
            <v>N</v>
          </cell>
          <cell r="J63" t="str">
            <v>F</v>
          </cell>
          <cell r="K63" t="str">
            <v>White - British</v>
          </cell>
          <cell r="M63" t="str">
            <v>F</v>
          </cell>
          <cell r="N63" t="str">
            <v>F</v>
          </cell>
          <cell r="O63" t="str">
            <v>SPS KS1 Rd D Y/N?</v>
          </cell>
          <cell r="P63" t="str">
            <v>N</v>
          </cell>
          <cell r="Q63" t="str">
            <v>Key Stage 1 Validated Result</v>
          </cell>
          <cell r="T63" t="str">
            <v>Summer</v>
          </cell>
        </row>
        <row r="64">
          <cell r="B64" t="str">
            <v>M</v>
          </cell>
          <cell r="C64">
            <v>41883</v>
          </cell>
          <cell r="G64" t="str">
            <v>N</v>
          </cell>
          <cell r="J64" t="str">
            <v>F</v>
          </cell>
          <cell r="K64" t="str">
            <v>White - British</v>
          </cell>
          <cell r="M64" t="str">
            <v>F</v>
          </cell>
          <cell r="N64" t="str">
            <v>F</v>
          </cell>
          <cell r="O64" t="str">
            <v>SPS KS1 Rd EXS or above Y/N?</v>
          </cell>
          <cell r="P64" t="str">
            <v>Y</v>
          </cell>
          <cell r="Q64" t="str">
            <v>Key Stage 1 Validated Result</v>
          </cell>
          <cell r="T64" t="str">
            <v>Summer</v>
          </cell>
        </row>
        <row r="65">
          <cell r="B65" t="str">
            <v>M</v>
          </cell>
          <cell r="C65">
            <v>41883</v>
          </cell>
          <cell r="G65" t="str">
            <v>N</v>
          </cell>
          <cell r="J65" t="str">
            <v>F</v>
          </cell>
          <cell r="K65" t="str">
            <v>White - British</v>
          </cell>
          <cell r="M65" t="str">
            <v>F</v>
          </cell>
          <cell r="N65" t="str">
            <v>F</v>
          </cell>
          <cell r="O65" t="str">
            <v>SPS KS1 Ma GDS Y/N?</v>
          </cell>
          <cell r="P65" t="str">
            <v>N</v>
          </cell>
          <cell r="Q65" t="str">
            <v>Key Stage 1 Validated Result</v>
          </cell>
          <cell r="T65" t="str">
            <v>Summer</v>
          </cell>
        </row>
        <row r="66">
          <cell r="B66" t="str">
            <v>M</v>
          </cell>
          <cell r="C66">
            <v>41883</v>
          </cell>
          <cell r="G66" t="str">
            <v>N</v>
          </cell>
          <cell r="J66" t="str">
            <v>F</v>
          </cell>
          <cell r="K66" t="str">
            <v>White - British</v>
          </cell>
          <cell r="M66" t="str">
            <v>F</v>
          </cell>
          <cell r="N66" t="str">
            <v>F</v>
          </cell>
          <cell r="O66" t="str">
            <v>SPS KS1 Wr BLW Y/N?</v>
          </cell>
          <cell r="P66" t="str">
            <v>N</v>
          </cell>
          <cell r="Q66" t="str">
            <v>Key Stage 1 Validated Result</v>
          </cell>
          <cell r="T66" t="str">
            <v>Summer</v>
          </cell>
        </row>
        <row r="67">
          <cell r="B67" t="str">
            <v>M</v>
          </cell>
          <cell r="C67">
            <v>41883</v>
          </cell>
          <cell r="G67" t="str">
            <v>N</v>
          </cell>
          <cell r="J67" t="str">
            <v>F</v>
          </cell>
          <cell r="K67" t="str">
            <v>White - British</v>
          </cell>
          <cell r="M67" t="str">
            <v>F</v>
          </cell>
          <cell r="N67" t="str">
            <v>F</v>
          </cell>
          <cell r="O67" t="str">
            <v>SPS KS1 Rd EXS Y/N?</v>
          </cell>
          <cell r="P67" t="str">
            <v>Y</v>
          </cell>
          <cell r="Q67" t="str">
            <v>Key Stage 1 Validated Result</v>
          </cell>
          <cell r="T67" t="str">
            <v>Summer</v>
          </cell>
        </row>
        <row r="68">
          <cell r="B68" t="str">
            <v>M</v>
          </cell>
          <cell r="C68">
            <v>41883</v>
          </cell>
          <cell r="G68" t="str">
            <v>N</v>
          </cell>
          <cell r="J68" t="str">
            <v>F</v>
          </cell>
          <cell r="K68" t="str">
            <v>White - British</v>
          </cell>
          <cell r="M68" t="str">
            <v>F</v>
          </cell>
          <cell r="N68" t="str">
            <v>F</v>
          </cell>
          <cell r="O68" t="str">
            <v>SPS KS1 Rd BLW Y/N?</v>
          </cell>
          <cell r="P68" t="str">
            <v>N</v>
          </cell>
          <cell r="Q68" t="str">
            <v>Key Stage 1 Validated Result</v>
          </cell>
          <cell r="T68" t="str">
            <v>Summer</v>
          </cell>
        </row>
        <row r="69">
          <cell r="B69" t="str">
            <v>M</v>
          </cell>
          <cell r="C69">
            <v>41883</v>
          </cell>
          <cell r="G69" t="str">
            <v>N</v>
          </cell>
          <cell r="J69" t="str">
            <v>F</v>
          </cell>
          <cell r="K69" t="str">
            <v>White - British</v>
          </cell>
          <cell r="M69" t="str">
            <v>F</v>
          </cell>
          <cell r="N69" t="str">
            <v>F</v>
          </cell>
          <cell r="O69" t="str">
            <v>SPS KS1 Wr EXS Y/N?</v>
          </cell>
          <cell r="P69" t="str">
            <v>Y</v>
          </cell>
          <cell r="Q69" t="str">
            <v>Key Stage 1 Validated Result</v>
          </cell>
          <cell r="T69" t="str">
            <v>Summer</v>
          </cell>
        </row>
        <row r="70">
          <cell r="B70" t="str">
            <v>M</v>
          </cell>
          <cell r="C70">
            <v>41883</v>
          </cell>
          <cell r="G70" t="str">
            <v>N</v>
          </cell>
          <cell r="J70" t="str">
            <v>F</v>
          </cell>
          <cell r="K70" t="str">
            <v>White - British</v>
          </cell>
          <cell r="M70" t="str">
            <v>F</v>
          </cell>
          <cell r="N70" t="str">
            <v>F</v>
          </cell>
          <cell r="O70" t="str">
            <v>SPS KS1 Ma WTS Y/N?</v>
          </cell>
          <cell r="P70" t="str">
            <v>N</v>
          </cell>
          <cell r="Q70" t="str">
            <v>Key Stage 1 Validated Result</v>
          </cell>
          <cell r="T70" t="str">
            <v>Summer</v>
          </cell>
        </row>
        <row r="71">
          <cell r="B71" t="str">
            <v>M</v>
          </cell>
          <cell r="C71">
            <v>41883</v>
          </cell>
          <cell r="G71" t="str">
            <v>N</v>
          </cell>
          <cell r="J71" t="str">
            <v>F</v>
          </cell>
          <cell r="K71" t="str">
            <v>White - British</v>
          </cell>
          <cell r="M71" t="str">
            <v>F</v>
          </cell>
          <cell r="N71" t="str">
            <v>F</v>
          </cell>
          <cell r="O71" t="str">
            <v>SPS KS1 Ma EXS or above Y/N?</v>
          </cell>
          <cell r="P71" t="str">
            <v>Y</v>
          </cell>
          <cell r="Q71" t="str">
            <v>Key Stage 1 Validated Result</v>
          </cell>
          <cell r="T71" t="str">
            <v>Summer</v>
          </cell>
        </row>
        <row r="72">
          <cell r="B72" t="str">
            <v>M</v>
          </cell>
          <cell r="C72">
            <v>41883</v>
          </cell>
          <cell r="G72" t="str">
            <v>N</v>
          </cell>
          <cell r="J72" t="str">
            <v>F</v>
          </cell>
          <cell r="K72" t="str">
            <v>White - British</v>
          </cell>
          <cell r="M72" t="str">
            <v>F</v>
          </cell>
          <cell r="N72" t="str">
            <v>F</v>
          </cell>
          <cell r="O72" t="str">
            <v>SPS KS1 TA Exists Y/N?</v>
          </cell>
          <cell r="P72" t="str">
            <v>Y</v>
          </cell>
          <cell r="Q72" t="str">
            <v>Key Stage 1 Validated Result</v>
          </cell>
          <cell r="T72" t="str">
            <v>Summer</v>
          </cell>
        </row>
        <row r="73">
          <cell r="B73" t="str">
            <v>M</v>
          </cell>
          <cell r="C73">
            <v>41883</v>
          </cell>
          <cell r="G73" t="str">
            <v>N</v>
          </cell>
          <cell r="J73" t="str">
            <v>F</v>
          </cell>
          <cell r="K73" t="str">
            <v>White - British</v>
          </cell>
          <cell r="M73" t="str">
            <v>F</v>
          </cell>
          <cell r="N73" t="str">
            <v>F</v>
          </cell>
          <cell r="O73" t="str">
            <v>SPS KS1 Sc EXS Y/N?</v>
          </cell>
          <cell r="P73" t="str">
            <v>Y</v>
          </cell>
          <cell r="Q73" t="str">
            <v>Key Stage 1 Validated Result</v>
          </cell>
          <cell r="T73" t="str">
            <v>Summer</v>
          </cell>
        </row>
        <row r="74">
          <cell r="B74" t="str">
            <v>M</v>
          </cell>
          <cell r="C74">
            <v>41883</v>
          </cell>
          <cell r="G74" t="str">
            <v>N</v>
          </cell>
          <cell r="J74" t="str">
            <v>F</v>
          </cell>
          <cell r="K74" t="str">
            <v>White - British</v>
          </cell>
          <cell r="M74" t="str">
            <v>F</v>
          </cell>
          <cell r="N74" t="str">
            <v>F</v>
          </cell>
          <cell r="O74" t="str">
            <v>SPS KS1 Ma A Y/N?</v>
          </cell>
          <cell r="P74" t="str">
            <v>N</v>
          </cell>
          <cell r="Q74" t="str">
            <v>Key Stage 1 Validated Result</v>
          </cell>
          <cell r="T74" t="str">
            <v>Summer</v>
          </cell>
        </row>
        <row r="75">
          <cell r="B75" t="str">
            <v>M</v>
          </cell>
          <cell r="C75">
            <v>41883</v>
          </cell>
          <cell r="G75" t="str">
            <v>N</v>
          </cell>
          <cell r="J75" t="str">
            <v>F</v>
          </cell>
          <cell r="K75" t="str">
            <v>White - British</v>
          </cell>
          <cell r="M75" t="str">
            <v>F</v>
          </cell>
          <cell r="N75" t="str">
            <v>F</v>
          </cell>
          <cell r="O75" t="str">
            <v>SPS KS1 Ma D Y/N?</v>
          </cell>
          <cell r="P75" t="str">
            <v>N</v>
          </cell>
          <cell r="Q75" t="str">
            <v>Key Stage 1 Validated Result</v>
          </cell>
          <cell r="T75" t="str">
            <v>Summer</v>
          </cell>
        </row>
        <row r="76">
          <cell r="B76" t="str">
            <v>M</v>
          </cell>
          <cell r="C76">
            <v>41883</v>
          </cell>
          <cell r="G76" t="str">
            <v>N</v>
          </cell>
          <cell r="J76" t="str">
            <v>F</v>
          </cell>
          <cell r="K76" t="str">
            <v>White - British</v>
          </cell>
          <cell r="M76" t="str">
            <v>F</v>
          </cell>
          <cell r="N76" t="str">
            <v>F</v>
          </cell>
          <cell r="O76" t="str">
            <v>SPS KS1 Ma BLW Y/N?</v>
          </cell>
          <cell r="P76" t="str">
            <v>N</v>
          </cell>
          <cell r="Q76" t="str">
            <v>Key Stage 1 Validated Result</v>
          </cell>
          <cell r="T76" t="str">
            <v>Summer</v>
          </cell>
        </row>
        <row r="77">
          <cell r="B77" t="str">
            <v>M</v>
          </cell>
          <cell r="C77">
            <v>41883</v>
          </cell>
          <cell r="G77" t="str">
            <v>N</v>
          </cell>
          <cell r="J77" t="str">
            <v>F</v>
          </cell>
          <cell r="K77" t="str">
            <v>White - British</v>
          </cell>
          <cell r="M77" t="str">
            <v>F</v>
          </cell>
          <cell r="N77" t="str">
            <v>F</v>
          </cell>
          <cell r="O77" t="str">
            <v>SPS KS1 Ma PKF Y/N?</v>
          </cell>
          <cell r="P77" t="str">
            <v>N</v>
          </cell>
          <cell r="Q77" t="str">
            <v>Key Stage 1 Validated Result</v>
          </cell>
          <cell r="T77" t="str">
            <v>Summer</v>
          </cell>
        </row>
        <row r="78">
          <cell r="B78" t="str">
            <v>M</v>
          </cell>
          <cell r="C78">
            <v>41883</v>
          </cell>
          <cell r="G78" t="str">
            <v>N</v>
          </cell>
          <cell r="J78" t="str">
            <v>F</v>
          </cell>
          <cell r="K78" t="str">
            <v>White - British</v>
          </cell>
          <cell r="M78" t="str">
            <v>F</v>
          </cell>
          <cell r="N78" t="str">
            <v>F</v>
          </cell>
          <cell r="O78" t="str">
            <v>SPS KS1 Wr A Y/N?</v>
          </cell>
          <cell r="P78" t="str">
            <v>N</v>
          </cell>
          <cell r="Q78" t="str">
            <v>Key Stage 1 Validated Result</v>
          </cell>
          <cell r="T78" t="str">
            <v>Summer</v>
          </cell>
        </row>
        <row r="79">
          <cell r="B79" t="str">
            <v>M</v>
          </cell>
          <cell r="C79">
            <v>41883</v>
          </cell>
          <cell r="G79" t="str">
            <v>N</v>
          </cell>
          <cell r="J79" t="str">
            <v>F</v>
          </cell>
          <cell r="K79" t="str">
            <v>White - British</v>
          </cell>
          <cell r="M79" t="str">
            <v>F</v>
          </cell>
          <cell r="N79" t="str">
            <v>F</v>
          </cell>
          <cell r="O79" t="str">
            <v>SPS KS1 Wr PKF Y/N?</v>
          </cell>
          <cell r="P79" t="str">
            <v>N</v>
          </cell>
          <cell r="Q79" t="str">
            <v>Key Stage 1 Validated Result</v>
          </cell>
          <cell r="T79" t="str">
            <v>Summer</v>
          </cell>
        </row>
        <row r="80">
          <cell r="B80" t="str">
            <v>F</v>
          </cell>
          <cell r="C80">
            <v>42109</v>
          </cell>
          <cell r="J80" t="str">
            <v>F</v>
          </cell>
          <cell r="K80" t="str">
            <v>White - British</v>
          </cell>
          <cell r="M80" t="str">
            <v>T</v>
          </cell>
          <cell r="N80" t="str">
            <v>T</v>
          </cell>
          <cell r="O80" t="str">
            <v>SPS KS1 Rd PKF Y/N?</v>
          </cell>
          <cell r="P80" t="str">
            <v>N</v>
          </cell>
          <cell r="Q80" t="str">
            <v>Key Stage 1 Validated Result</v>
          </cell>
          <cell r="T80" t="str">
            <v>Summer</v>
          </cell>
        </row>
        <row r="81">
          <cell r="B81" t="str">
            <v>F</v>
          </cell>
          <cell r="C81">
            <v>42109</v>
          </cell>
          <cell r="J81" t="str">
            <v>F</v>
          </cell>
          <cell r="K81" t="str">
            <v>White - British</v>
          </cell>
          <cell r="M81" t="str">
            <v>T</v>
          </cell>
          <cell r="N81" t="str">
            <v>T</v>
          </cell>
          <cell r="O81" t="str">
            <v>SPS KS1 Rd GDS Y/N?</v>
          </cell>
          <cell r="P81" t="str">
            <v>Y</v>
          </cell>
          <cell r="Q81" t="str">
            <v>Key Stage 1 Validated Result</v>
          </cell>
          <cell r="T81" t="str">
            <v>Summer</v>
          </cell>
        </row>
        <row r="82">
          <cell r="B82" t="str">
            <v>F</v>
          </cell>
          <cell r="C82">
            <v>42109</v>
          </cell>
          <cell r="J82" t="str">
            <v>F</v>
          </cell>
          <cell r="K82" t="str">
            <v>White - British</v>
          </cell>
          <cell r="M82" t="str">
            <v>T</v>
          </cell>
          <cell r="N82" t="str">
            <v>T</v>
          </cell>
          <cell r="O82" t="str">
            <v>SPS KS1 Wr WTS Y/N?</v>
          </cell>
          <cell r="P82" t="str">
            <v>N</v>
          </cell>
          <cell r="Q82" t="str">
            <v>Key Stage 1 Validated Result</v>
          </cell>
          <cell r="T82" t="str">
            <v>Summer</v>
          </cell>
        </row>
        <row r="83">
          <cell r="B83" t="str">
            <v>F</v>
          </cell>
          <cell r="C83">
            <v>42109</v>
          </cell>
          <cell r="J83" t="str">
            <v>F</v>
          </cell>
          <cell r="K83" t="str">
            <v>White - British</v>
          </cell>
          <cell r="M83" t="str">
            <v>T</v>
          </cell>
          <cell r="N83" t="str">
            <v>T</v>
          </cell>
          <cell r="O83" t="str">
            <v>SPS KS1 Wr D Y/N?</v>
          </cell>
          <cell r="P83" t="str">
            <v>N</v>
          </cell>
          <cell r="Q83" t="str">
            <v>Key Stage 1 Validated Result</v>
          </cell>
          <cell r="T83" t="str">
            <v>Summer</v>
          </cell>
        </row>
        <row r="84">
          <cell r="B84" t="str">
            <v>F</v>
          </cell>
          <cell r="C84">
            <v>42109</v>
          </cell>
          <cell r="J84" t="str">
            <v>F</v>
          </cell>
          <cell r="K84" t="str">
            <v>White - British</v>
          </cell>
          <cell r="M84" t="str">
            <v>T</v>
          </cell>
          <cell r="N84" t="str">
            <v>T</v>
          </cell>
          <cell r="O84" t="str">
            <v>SPS KS1 Ma EXS Y/N?</v>
          </cell>
          <cell r="P84" t="str">
            <v>Y</v>
          </cell>
          <cell r="Q84" t="str">
            <v>Key Stage 1 Validated Result</v>
          </cell>
          <cell r="T84" t="str">
            <v>Summer</v>
          </cell>
        </row>
        <row r="85">
          <cell r="B85" t="str">
            <v>F</v>
          </cell>
          <cell r="C85">
            <v>42109</v>
          </cell>
          <cell r="J85" t="str">
            <v>F</v>
          </cell>
          <cell r="K85" t="str">
            <v>White - British</v>
          </cell>
          <cell r="M85" t="str">
            <v>T</v>
          </cell>
          <cell r="N85" t="str">
            <v>T</v>
          </cell>
          <cell r="O85" t="str">
            <v>SPS KS1 Rd A Y/N?</v>
          </cell>
          <cell r="P85" t="str">
            <v>N</v>
          </cell>
          <cell r="Q85" t="str">
            <v>Key Stage 1 Validated Result</v>
          </cell>
          <cell r="T85" t="str">
            <v>Summer</v>
          </cell>
        </row>
        <row r="86">
          <cell r="B86" t="str">
            <v>F</v>
          </cell>
          <cell r="C86">
            <v>42109</v>
          </cell>
          <cell r="J86" t="str">
            <v>F</v>
          </cell>
          <cell r="K86" t="str">
            <v>White - British</v>
          </cell>
          <cell r="M86" t="str">
            <v>T</v>
          </cell>
          <cell r="N86" t="str">
            <v>T</v>
          </cell>
          <cell r="O86" t="str">
            <v>SPS KS1 Rd WTS Y/N?</v>
          </cell>
          <cell r="P86" t="str">
            <v>N</v>
          </cell>
          <cell r="Q86" t="str">
            <v>Key Stage 1 Validated Result</v>
          </cell>
          <cell r="T86" t="str">
            <v>Summer</v>
          </cell>
        </row>
        <row r="87">
          <cell r="B87" t="str">
            <v>F</v>
          </cell>
          <cell r="C87">
            <v>42109</v>
          </cell>
          <cell r="J87" t="str">
            <v>F</v>
          </cell>
          <cell r="K87" t="str">
            <v>White - British</v>
          </cell>
          <cell r="M87" t="str">
            <v>T</v>
          </cell>
          <cell r="N87" t="str">
            <v>T</v>
          </cell>
          <cell r="O87" t="str">
            <v>SPS KS1 Wr BLW Y/N?</v>
          </cell>
          <cell r="P87" t="str">
            <v>N</v>
          </cell>
          <cell r="Q87" t="str">
            <v>Key Stage 1 Validated Result</v>
          </cell>
          <cell r="T87" t="str">
            <v>Summer</v>
          </cell>
        </row>
        <row r="88">
          <cell r="B88" t="str">
            <v>F</v>
          </cell>
          <cell r="C88">
            <v>42109</v>
          </cell>
          <cell r="J88" t="str">
            <v>F</v>
          </cell>
          <cell r="K88" t="str">
            <v>White - British</v>
          </cell>
          <cell r="M88" t="str">
            <v>T</v>
          </cell>
          <cell r="N88" t="str">
            <v>T</v>
          </cell>
          <cell r="O88" t="str">
            <v>SPS KS1 Wr EXS or above Y/N?</v>
          </cell>
          <cell r="P88" t="str">
            <v>Y</v>
          </cell>
          <cell r="Q88" t="str">
            <v>Key Stage 1 Validated Result</v>
          </cell>
          <cell r="T88" t="str">
            <v>Summer</v>
          </cell>
        </row>
        <row r="89">
          <cell r="B89" t="str">
            <v>F</v>
          </cell>
          <cell r="C89">
            <v>42109</v>
          </cell>
          <cell r="J89" t="str">
            <v>F</v>
          </cell>
          <cell r="K89" t="str">
            <v>White - British</v>
          </cell>
          <cell r="M89" t="str">
            <v>T</v>
          </cell>
          <cell r="N89" t="str">
            <v>T</v>
          </cell>
          <cell r="O89" t="str">
            <v>SPS KS1 Rd D Y/N?</v>
          </cell>
          <cell r="P89" t="str">
            <v>N</v>
          </cell>
          <cell r="Q89" t="str">
            <v>Key Stage 1 Validated Result</v>
          </cell>
          <cell r="T89" t="str">
            <v>Summer</v>
          </cell>
        </row>
        <row r="90">
          <cell r="B90" t="str">
            <v>F</v>
          </cell>
          <cell r="C90">
            <v>42109</v>
          </cell>
          <cell r="J90" t="str">
            <v>F</v>
          </cell>
          <cell r="K90" t="str">
            <v>White - British</v>
          </cell>
          <cell r="M90" t="str">
            <v>T</v>
          </cell>
          <cell r="N90" t="str">
            <v>T</v>
          </cell>
          <cell r="O90" t="str">
            <v>SPS KS1 Rd EXS or above Y/N?</v>
          </cell>
          <cell r="P90" t="str">
            <v>Y</v>
          </cell>
          <cell r="Q90" t="str">
            <v>Key Stage 1 Validated Result</v>
          </cell>
          <cell r="T90" t="str">
            <v>Summer</v>
          </cell>
        </row>
        <row r="91">
          <cell r="B91" t="str">
            <v>F</v>
          </cell>
          <cell r="C91">
            <v>42109</v>
          </cell>
          <cell r="J91" t="str">
            <v>F</v>
          </cell>
          <cell r="K91" t="str">
            <v>White - British</v>
          </cell>
          <cell r="M91" t="str">
            <v>T</v>
          </cell>
          <cell r="N91" t="str">
            <v>T</v>
          </cell>
          <cell r="O91" t="str">
            <v>SPS KS1 Ma GDS Y/N?</v>
          </cell>
          <cell r="P91" t="str">
            <v>N</v>
          </cell>
          <cell r="Q91" t="str">
            <v>Key Stage 1 Validated Result</v>
          </cell>
          <cell r="T91" t="str">
            <v>Summer</v>
          </cell>
        </row>
        <row r="92">
          <cell r="B92" t="str">
            <v>F</v>
          </cell>
          <cell r="C92">
            <v>42109</v>
          </cell>
          <cell r="J92" t="str">
            <v>F</v>
          </cell>
          <cell r="K92" t="str">
            <v>White - British</v>
          </cell>
          <cell r="M92" t="str">
            <v>T</v>
          </cell>
          <cell r="N92" t="str">
            <v>T</v>
          </cell>
          <cell r="O92" t="str">
            <v>SPS KS1 Rd EXS Y/N?</v>
          </cell>
          <cell r="P92" t="str">
            <v>N</v>
          </cell>
          <cell r="Q92" t="str">
            <v>Key Stage 1 Validated Result</v>
          </cell>
          <cell r="T92" t="str">
            <v>Summer</v>
          </cell>
        </row>
        <row r="93">
          <cell r="B93" t="str">
            <v>F</v>
          </cell>
          <cell r="C93">
            <v>42109</v>
          </cell>
          <cell r="J93" t="str">
            <v>F</v>
          </cell>
          <cell r="K93" t="str">
            <v>White - British</v>
          </cell>
          <cell r="M93" t="str">
            <v>T</v>
          </cell>
          <cell r="N93" t="str">
            <v>T</v>
          </cell>
          <cell r="O93" t="str">
            <v>SPS KS1 Wr EXS Y/N?</v>
          </cell>
          <cell r="P93" t="str">
            <v>Y</v>
          </cell>
          <cell r="Q93" t="str">
            <v>Key Stage 1 Validated Result</v>
          </cell>
          <cell r="T93" t="str">
            <v>Summer</v>
          </cell>
        </row>
        <row r="94">
          <cell r="B94" t="str">
            <v>F</v>
          </cell>
          <cell r="C94">
            <v>42109</v>
          </cell>
          <cell r="J94" t="str">
            <v>F</v>
          </cell>
          <cell r="K94" t="str">
            <v>White - British</v>
          </cell>
          <cell r="M94" t="str">
            <v>T</v>
          </cell>
          <cell r="N94" t="str">
            <v>T</v>
          </cell>
          <cell r="O94" t="str">
            <v>SPS KS1 Ma WTS Y/N?</v>
          </cell>
          <cell r="P94" t="str">
            <v>N</v>
          </cell>
          <cell r="Q94" t="str">
            <v>Key Stage 1 Validated Result</v>
          </cell>
          <cell r="T94" t="str">
            <v>Summer</v>
          </cell>
        </row>
        <row r="95">
          <cell r="B95" t="str">
            <v>F</v>
          </cell>
          <cell r="C95">
            <v>42109</v>
          </cell>
          <cell r="J95" t="str">
            <v>F</v>
          </cell>
          <cell r="K95" t="str">
            <v>White - British</v>
          </cell>
          <cell r="M95" t="str">
            <v>T</v>
          </cell>
          <cell r="N95" t="str">
            <v>T</v>
          </cell>
          <cell r="O95" t="str">
            <v>SPS KS1 Ma EXS or above Y/N?</v>
          </cell>
          <cell r="P95" t="str">
            <v>Y</v>
          </cell>
          <cell r="Q95" t="str">
            <v>Key Stage 1 Validated Result</v>
          </cell>
          <cell r="T95" t="str">
            <v>Summer</v>
          </cell>
        </row>
        <row r="96">
          <cell r="B96" t="str">
            <v>F</v>
          </cell>
          <cell r="C96">
            <v>42109</v>
          </cell>
          <cell r="J96" t="str">
            <v>F</v>
          </cell>
          <cell r="K96" t="str">
            <v>White - British</v>
          </cell>
          <cell r="M96" t="str">
            <v>T</v>
          </cell>
          <cell r="N96" t="str">
            <v>T</v>
          </cell>
          <cell r="O96" t="str">
            <v>SPS KS1 Wr GDS Y/N?</v>
          </cell>
          <cell r="P96" t="str">
            <v>N</v>
          </cell>
          <cell r="Q96" t="str">
            <v>Key Stage 1 Validated Result</v>
          </cell>
          <cell r="T96" t="str">
            <v>Summer</v>
          </cell>
        </row>
        <row r="97">
          <cell r="B97" t="str">
            <v>F</v>
          </cell>
          <cell r="C97">
            <v>42109</v>
          </cell>
          <cell r="J97" t="str">
            <v>F</v>
          </cell>
          <cell r="K97" t="str">
            <v>White - British</v>
          </cell>
          <cell r="M97" t="str">
            <v>T</v>
          </cell>
          <cell r="N97" t="str">
            <v>T</v>
          </cell>
          <cell r="O97" t="str">
            <v>SPS KS1 Rd BLW Y/N?</v>
          </cell>
          <cell r="P97" t="str">
            <v>N</v>
          </cell>
          <cell r="Q97" t="str">
            <v>Key Stage 1 Validated Result</v>
          </cell>
          <cell r="T97" t="str">
            <v>Summer</v>
          </cell>
        </row>
        <row r="98">
          <cell r="B98" t="str">
            <v>F</v>
          </cell>
          <cell r="C98">
            <v>42109</v>
          </cell>
          <cell r="J98" t="str">
            <v>F</v>
          </cell>
          <cell r="K98" t="str">
            <v>White - British</v>
          </cell>
          <cell r="M98" t="str">
            <v>T</v>
          </cell>
          <cell r="N98" t="str">
            <v>T</v>
          </cell>
          <cell r="O98" t="str">
            <v>SPS KS1 Wr PKF Y/N?</v>
          </cell>
          <cell r="P98" t="str">
            <v>N</v>
          </cell>
          <cell r="Q98" t="str">
            <v>Key Stage 1 Validated Result</v>
          </cell>
          <cell r="T98" t="str">
            <v>Summer</v>
          </cell>
        </row>
        <row r="99">
          <cell r="B99" t="str">
            <v>F</v>
          </cell>
          <cell r="C99">
            <v>42109</v>
          </cell>
          <cell r="J99" t="str">
            <v>F</v>
          </cell>
          <cell r="K99" t="str">
            <v>White - British</v>
          </cell>
          <cell r="M99" t="str">
            <v>T</v>
          </cell>
          <cell r="N99" t="str">
            <v>T</v>
          </cell>
          <cell r="O99" t="str">
            <v>SPS KS1 TA Exists Y/N?</v>
          </cell>
          <cell r="P99" t="str">
            <v>Y</v>
          </cell>
          <cell r="Q99" t="str">
            <v>Key Stage 1 Validated Result</v>
          </cell>
          <cell r="T99" t="str">
            <v>Summer</v>
          </cell>
        </row>
        <row r="100">
          <cell r="B100" t="str">
            <v>F</v>
          </cell>
          <cell r="C100">
            <v>42109</v>
          </cell>
          <cell r="J100" t="str">
            <v>F</v>
          </cell>
          <cell r="K100" t="str">
            <v>White - British</v>
          </cell>
          <cell r="M100" t="str">
            <v>T</v>
          </cell>
          <cell r="N100" t="str">
            <v>T</v>
          </cell>
          <cell r="O100" t="str">
            <v>SPS KS1 Sc EXS Y/N?</v>
          </cell>
          <cell r="P100" t="str">
            <v>Y</v>
          </cell>
          <cell r="Q100" t="str">
            <v>Key Stage 1 Validated Result</v>
          </cell>
          <cell r="T100" t="str">
            <v>Summer</v>
          </cell>
        </row>
        <row r="101">
          <cell r="B101" t="str">
            <v>F</v>
          </cell>
          <cell r="C101">
            <v>42109</v>
          </cell>
          <cell r="J101" t="str">
            <v>F</v>
          </cell>
          <cell r="K101" t="str">
            <v>White - British</v>
          </cell>
          <cell r="M101" t="str">
            <v>T</v>
          </cell>
          <cell r="N101" t="str">
            <v>T</v>
          </cell>
          <cell r="O101" t="str">
            <v>SPS KS1 Ma A Y/N?</v>
          </cell>
          <cell r="P101" t="str">
            <v>N</v>
          </cell>
          <cell r="Q101" t="str">
            <v>Key Stage 1 Validated Result</v>
          </cell>
          <cell r="T101" t="str">
            <v>Summer</v>
          </cell>
        </row>
        <row r="102">
          <cell r="B102" t="str">
            <v>F</v>
          </cell>
          <cell r="C102">
            <v>42109</v>
          </cell>
          <cell r="J102" t="str">
            <v>F</v>
          </cell>
          <cell r="K102" t="str">
            <v>White - British</v>
          </cell>
          <cell r="M102" t="str">
            <v>T</v>
          </cell>
          <cell r="N102" t="str">
            <v>T</v>
          </cell>
          <cell r="O102" t="str">
            <v>SPS KS1 Ma D Y/N?</v>
          </cell>
          <cell r="P102" t="str">
            <v>N</v>
          </cell>
          <cell r="Q102" t="str">
            <v>Key Stage 1 Validated Result</v>
          </cell>
          <cell r="T102" t="str">
            <v>Summer</v>
          </cell>
        </row>
        <row r="103">
          <cell r="B103" t="str">
            <v>F</v>
          </cell>
          <cell r="C103">
            <v>42109</v>
          </cell>
          <cell r="J103" t="str">
            <v>F</v>
          </cell>
          <cell r="K103" t="str">
            <v>White - British</v>
          </cell>
          <cell r="M103" t="str">
            <v>T</v>
          </cell>
          <cell r="N103" t="str">
            <v>T</v>
          </cell>
          <cell r="O103" t="str">
            <v>SPS KS1 Ma BLW Y/N?</v>
          </cell>
          <cell r="P103" t="str">
            <v>N</v>
          </cell>
          <cell r="Q103" t="str">
            <v>Key Stage 1 Validated Result</v>
          </cell>
          <cell r="T103" t="str">
            <v>Summer</v>
          </cell>
        </row>
        <row r="104">
          <cell r="B104" t="str">
            <v>F</v>
          </cell>
          <cell r="C104">
            <v>42109</v>
          </cell>
          <cell r="J104" t="str">
            <v>F</v>
          </cell>
          <cell r="K104" t="str">
            <v>White - British</v>
          </cell>
          <cell r="M104" t="str">
            <v>T</v>
          </cell>
          <cell r="N104" t="str">
            <v>T</v>
          </cell>
          <cell r="O104" t="str">
            <v>SPS KS1 Ma PKF Y/N?</v>
          </cell>
          <cell r="P104" t="str">
            <v>N</v>
          </cell>
          <cell r="Q104" t="str">
            <v>Key Stage 1 Validated Result</v>
          </cell>
          <cell r="T104" t="str">
            <v>Summer</v>
          </cell>
        </row>
        <row r="105">
          <cell r="B105" t="str">
            <v>F</v>
          </cell>
          <cell r="C105">
            <v>42109</v>
          </cell>
          <cell r="J105" t="str">
            <v>F</v>
          </cell>
          <cell r="K105" t="str">
            <v>White - British</v>
          </cell>
          <cell r="M105" t="str">
            <v>T</v>
          </cell>
          <cell r="N105" t="str">
            <v>T</v>
          </cell>
          <cell r="O105" t="str">
            <v>SPS KS1 Wr A Y/N?</v>
          </cell>
          <cell r="P105" t="str">
            <v>N</v>
          </cell>
          <cell r="Q105" t="str">
            <v>Key Stage 1 Validated Result</v>
          </cell>
          <cell r="T105" t="str">
            <v>Summer</v>
          </cell>
        </row>
        <row r="106">
          <cell r="B106" t="str">
            <v>F</v>
          </cell>
          <cell r="C106">
            <v>41883</v>
          </cell>
          <cell r="G106" t="str">
            <v>N</v>
          </cell>
          <cell r="J106" t="str">
            <v>F</v>
          </cell>
          <cell r="K106" t="str">
            <v>White - British</v>
          </cell>
          <cell r="M106" t="str">
            <v>F</v>
          </cell>
          <cell r="N106" t="str">
            <v>F</v>
          </cell>
          <cell r="O106" t="str">
            <v>SPS KS1 Rd PKF Y/N?</v>
          </cell>
          <cell r="P106" t="str">
            <v>N</v>
          </cell>
          <cell r="Q106" t="str">
            <v>Key Stage 1 Validated Result</v>
          </cell>
          <cell r="T106" t="str">
            <v>Spring</v>
          </cell>
        </row>
        <row r="107">
          <cell r="B107" t="str">
            <v>F</v>
          </cell>
          <cell r="C107">
            <v>41883</v>
          </cell>
          <cell r="G107" t="str">
            <v>N</v>
          </cell>
          <cell r="J107" t="str">
            <v>F</v>
          </cell>
          <cell r="K107" t="str">
            <v>White - British</v>
          </cell>
          <cell r="M107" t="str">
            <v>F</v>
          </cell>
          <cell r="N107" t="str">
            <v>F</v>
          </cell>
          <cell r="O107" t="str">
            <v>SPS KS1 Rd GDS Y/N?</v>
          </cell>
          <cell r="P107" t="str">
            <v>Y</v>
          </cell>
          <cell r="Q107" t="str">
            <v>Key Stage 1 Validated Result</v>
          </cell>
          <cell r="T107" t="str">
            <v>Spring</v>
          </cell>
        </row>
        <row r="108">
          <cell r="B108" t="str">
            <v>F</v>
          </cell>
          <cell r="C108">
            <v>41883</v>
          </cell>
          <cell r="G108" t="str">
            <v>N</v>
          </cell>
          <cell r="J108" t="str">
            <v>F</v>
          </cell>
          <cell r="K108" t="str">
            <v>White - British</v>
          </cell>
          <cell r="M108" t="str">
            <v>F</v>
          </cell>
          <cell r="N108" t="str">
            <v>F</v>
          </cell>
          <cell r="O108" t="str">
            <v>SPS KS1 Wr WTS Y/N?</v>
          </cell>
          <cell r="P108" t="str">
            <v>N</v>
          </cell>
          <cell r="Q108" t="str">
            <v>Key Stage 1 Validated Result</v>
          </cell>
          <cell r="T108" t="str">
            <v>Spring</v>
          </cell>
        </row>
        <row r="109">
          <cell r="B109" t="str">
            <v>F</v>
          </cell>
          <cell r="C109">
            <v>41883</v>
          </cell>
          <cell r="G109" t="str">
            <v>N</v>
          </cell>
          <cell r="J109" t="str">
            <v>F</v>
          </cell>
          <cell r="K109" t="str">
            <v>White - British</v>
          </cell>
          <cell r="M109" t="str">
            <v>F</v>
          </cell>
          <cell r="N109" t="str">
            <v>F</v>
          </cell>
          <cell r="O109" t="str">
            <v>SPS KS1 Wr D Y/N?</v>
          </cell>
          <cell r="P109" t="str">
            <v>N</v>
          </cell>
          <cell r="Q109" t="str">
            <v>Key Stage 1 Validated Result</v>
          </cell>
          <cell r="T109" t="str">
            <v>Spring</v>
          </cell>
        </row>
        <row r="110">
          <cell r="B110" t="str">
            <v>F</v>
          </cell>
          <cell r="C110">
            <v>41883</v>
          </cell>
          <cell r="G110" t="str">
            <v>N</v>
          </cell>
          <cell r="J110" t="str">
            <v>F</v>
          </cell>
          <cell r="K110" t="str">
            <v>White - British</v>
          </cell>
          <cell r="M110" t="str">
            <v>F</v>
          </cell>
          <cell r="N110" t="str">
            <v>F</v>
          </cell>
          <cell r="O110" t="str">
            <v>SPS KS1 Ma EXS Y/N?</v>
          </cell>
          <cell r="P110" t="str">
            <v>Y</v>
          </cell>
          <cell r="Q110" t="str">
            <v>Key Stage 1 Validated Result</v>
          </cell>
          <cell r="T110" t="str">
            <v>Spring</v>
          </cell>
        </row>
        <row r="111">
          <cell r="B111" t="str">
            <v>F</v>
          </cell>
          <cell r="C111">
            <v>41883</v>
          </cell>
          <cell r="G111" t="str">
            <v>N</v>
          </cell>
          <cell r="J111" t="str">
            <v>F</v>
          </cell>
          <cell r="K111" t="str">
            <v>White - British</v>
          </cell>
          <cell r="M111" t="str">
            <v>F</v>
          </cell>
          <cell r="N111" t="str">
            <v>F</v>
          </cell>
          <cell r="O111" t="str">
            <v>SPS KS1 Rd A Y/N?</v>
          </cell>
          <cell r="P111" t="str">
            <v>N</v>
          </cell>
          <cell r="Q111" t="str">
            <v>Key Stage 1 Validated Result</v>
          </cell>
          <cell r="T111" t="str">
            <v>Spring</v>
          </cell>
        </row>
        <row r="112">
          <cell r="B112" t="str">
            <v>F</v>
          </cell>
          <cell r="C112">
            <v>41883</v>
          </cell>
          <cell r="G112" t="str">
            <v>N</v>
          </cell>
          <cell r="J112" t="str">
            <v>F</v>
          </cell>
          <cell r="K112" t="str">
            <v>White - British</v>
          </cell>
          <cell r="M112" t="str">
            <v>F</v>
          </cell>
          <cell r="N112" t="str">
            <v>F</v>
          </cell>
          <cell r="O112" t="str">
            <v>SPS KS1 Rd WTS Y/N?</v>
          </cell>
          <cell r="P112" t="str">
            <v>N</v>
          </cell>
          <cell r="Q112" t="str">
            <v>Key Stage 1 Validated Result</v>
          </cell>
          <cell r="T112" t="str">
            <v>Spring</v>
          </cell>
        </row>
        <row r="113">
          <cell r="B113" t="str">
            <v>F</v>
          </cell>
          <cell r="C113">
            <v>41883</v>
          </cell>
          <cell r="G113" t="str">
            <v>N</v>
          </cell>
          <cell r="J113" t="str">
            <v>F</v>
          </cell>
          <cell r="K113" t="str">
            <v>White - British</v>
          </cell>
          <cell r="M113" t="str">
            <v>F</v>
          </cell>
          <cell r="N113" t="str">
            <v>F</v>
          </cell>
          <cell r="O113" t="str">
            <v>SPS KS1 Wr EXS or above Y/N?</v>
          </cell>
          <cell r="P113" t="str">
            <v>Y</v>
          </cell>
          <cell r="Q113" t="str">
            <v>Key Stage 1 Validated Result</v>
          </cell>
          <cell r="T113" t="str">
            <v>Spring</v>
          </cell>
        </row>
        <row r="114">
          <cell r="B114" t="str">
            <v>F</v>
          </cell>
          <cell r="C114">
            <v>41883</v>
          </cell>
          <cell r="G114" t="str">
            <v>N</v>
          </cell>
          <cell r="J114" t="str">
            <v>F</v>
          </cell>
          <cell r="K114" t="str">
            <v>White - British</v>
          </cell>
          <cell r="M114" t="str">
            <v>F</v>
          </cell>
          <cell r="N114" t="str">
            <v>F</v>
          </cell>
          <cell r="O114" t="str">
            <v>SPS KS1 Wr BLW Y/N?</v>
          </cell>
          <cell r="P114" t="str">
            <v>N</v>
          </cell>
          <cell r="Q114" t="str">
            <v>Key Stage 1 Validated Result</v>
          </cell>
          <cell r="T114" t="str">
            <v>Spring</v>
          </cell>
        </row>
        <row r="115">
          <cell r="B115" t="str">
            <v>F</v>
          </cell>
          <cell r="C115">
            <v>41883</v>
          </cell>
          <cell r="G115" t="str">
            <v>N</v>
          </cell>
          <cell r="J115" t="str">
            <v>F</v>
          </cell>
          <cell r="K115" t="str">
            <v>White - British</v>
          </cell>
          <cell r="M115" t="str">
            <v>F</v>
          </cell>
          <cell r="N115" t="str">
            <v>F</v>
          </cell>
          <cell r="O115" t="str">
            <v>SPS KS1 Rd D Y/N?</v>
          </cell>
          <cell r="P115" t="str">
            <v>N</v>
          </cell>
          <cell r="Q115" t="str">
            <v>Key Stage 1 Validated Result</v>
          </cell>
          <cell r="T115" t="str">
            <v>Spring</v>
          </cell>
        </row>
        <row r="116">
          <cell r="B116" t="str">
            <v>F</v>
          </cell>
          <cell r="C116">
            <v>41883</v>
          </cell>
          <cell r="G116" t="str">
            <v>N</v>
          </cell>
          <cell r="J116" t="str">
            <v>F</v>
          </cell>
          <cell r="K116" t="str">
            <v>White - British</v>
          </cell>
          <cell r="M116" t="str">
            <v>F</v>
          </cell>
          <cell r="N116" t="str">
            <v>F</v>
          </cell>
          <cell r="O116" t="str">
            <v>SPS KS1 Rd EXS or above Y/N?</v>
          </cell>
          <cell r="P116" t="str">
            <v>Y</v>
          </cell>
          <cell r="Q116" t="str">
            <v>Key Stage 1 Validated Result</v>
          </cell>
          <cell r="T116" t="str">
            <v>Spring</v>
          </cell>
        </row>
        <row r="117">
          <cell r="B117" t="str">
            <v>F</v>
          </cell>
          <cell r="C117">
            <v>41883</v>
          </cell>
          <cell r="G117" t="str">
            <v>N</v>
          </cell>
          <cell r="J117" t="str">
            <v>F</v>
          </cell>
          <cell r="K117" t="str">
            <v>White - British</v>
          </cell>
          <cell r="M117" t="str">
            <v>F</v>
          </cell>
          <cell r="N117" t="str">
            <v>F</v>
          </cell>
          <cell r="O117" t="str">
            <v>SPS KS1 Ma GDS Y/N?</v>
          </cell>
          <cell r="P117" t="str">
            <v>N</v>
          </cell>
          <cell r="Q117" t="str">
            <v>Key Stage 1 Validated Result</v>
          </cell>
          <cell r="T117" t="str">
            <v>Spring</v>
          </cell>
        </row>
        <row r="118">
          <cell r="B118" t="str">
            <v>F</v>
          </cell>
          <cell r="C118">
            <v>41883</v>
          </cell>
          <cell r="G118" t="str">
            <v>N</v>
          </cell>
          <cell r="J118" t="str">
            <v>F</v>
          </cell>
          <cell r="K118" t="str">
            <v>White - British</v>
          </cell>
          <cell r="M118" t="str">
            <v>F</v>
          </cell>
          <cell r="N118" t="str">
            <v>F</v>
          </cell>
          <cell r="O118" t="str">
            <v>SPS KS1 Rd EXS Y/N?</v>
          </cell>
          <cell r="P118" t="str">
            <v>N</v>
          </cell>
          <cell r="Q118" t="str">
            <v>Key Stage 1 Validated Result</v>
          </cell>
          <cell r="T118" t="str">
            <v>Spring</v>
          </cell>
        </row>
        <row r="119">
          <cell r="B119" t="str">
            <v>F</v>
          </cell>
          <cell r="C119">
            <v>41883</v>
          </cell>
          <cell r="G119" t="str">
            <v>N</v>
          </cell>
          <cell r="J119" t="str">
            <v>F</v>
          </cell>
          <cell r="K119" t="str">
            <v>White - British</v>
          </cell>
          <cell r="M119" t="str">
            <v>F</v>
          </cell>
          <cell r="N119" t="str">
            <v>F</v>
          </cell>
          <cell r="O119" t="str">
            <v>SPS KS1 Wr EXS Y/N?</v>
          </cell>
          <cell r="P119" t="str">
            <v>N</v>
          </cell>
          <cell r="Q119" t="str">
            <v>Key Stage 1 Validated Result</v>
          </cell>
          <cell r="T119" t="str">
            <v>Spring</v>
          </cell>
        </row>
        <row r="120">
          <cell r="B120" t="str">
            <v>F</v>
          </cell>
          <cell r="C120">
            <v>41883</v>
          </cell>
          <cell r="G120" t="str">
            <v>N</v>
          </cell>
          <cell r="J120" t="str">
            <v>F</v>
          </cell>
          <cell r="K120" t="str">
            <v>White - British</v>
          </cell>
          <cell r="M120" t="str">
            <v>F</v>
          </cell>
          <cell r="N120" t="str">
            <v>F</v>
          </cell>
          <cell r="O120" t="str">
            <v>SPS KS1 Ma WTS Y/N?</v>
          </cell>
          <cell r="P120" t="str">
            <v>N</v>
          </cell>
          <cell r="Q120" t="str">
            <v>Key Stage 1 Validated Result</v>
          </cell>
          <cell r="T120" t="str">
            <v>Spring</v>
          </cell>
        </row>
        <row r="121">
          <cell r="B121" t="str">
            <v>F</v>
          </cell>
          <cell r="C121">
            <v>41883</v>
          </cell>
          <cell r="G121" t="str">
            <v>N</v>
          </cell>
          <cell r="J121" t="str">
            <v>F</v>
          </cell>
          <cell r="K121" t="str">
            <v>White - British</v>
          </cell>
          <cell r="M121" t="str">
            <v>F</v>
          </cell>
          <cell r="N121" t="str">
            <v>F</v>
          </cell>
          <cell r="O121" t="str">
            <v>SPS KS1 Ma EXS or above Y/N?</v>
          </cell>
          <cell r="P121" t="str">
            <v>Y</v>
          </cell>
          <cell r="Q121" t="str">
            <v>Key Stage 1 Validated Result</v>
          </cell>
          <cell r="T121" t="str">
            <v>Spring</v>
          </cell>
        </row>
        <row r="122">
          <cell r="B122" t="str">
            <v>F</v>
          </cell>
          <cell r="C122">
            <v>41883</v>
          </cell>
          <cell r="G122" t="str">
            <v>N</v>
          </cell>
          <cell r="J122" t="str">
            <v>F</v>
          </cell>
          <cell r="K122" t="str">
            <v>White - British</v>
          </cell>
          <cell r="M122" t="str">
            <v>F</v>
          </cell>
          <cell r="N122" t="str">
            <v>F</v>
          </cell>
          <cell r="O122" t="str">
            <v>SPS KS1 Wr GDS Y/N?</v>
          </cell>
          <cell r="P122" t="str">
            <v>Y</v>
          </cell>
          <cell r="Q122" t="str">
            <v>Key Stage 1 Validated Result</v>
          </cell>
          <cell r="T122" t="str">
            <v>Spring</v>
          </cell>
        </row>
        <row r="123">
          <cell r="B123" t="str">
            <v>F</v>
          </cell>
          <cell r="C123">
            <v>41883</v>
          </cell>
          <cell r="G123" t="str">
            <v>N</v>
          </cell>
          <cell r="J123" t="str">
            <v>F</v>
          </cell>
          <cell r="K123" t="str">
            <v>White - British</v>
          </cell>
          <cell r="M123" t="str">
            <v>F</v>
          </cell>
          <cell r="N123" t="str">
            <v>F</v>
          </cell>
          <cell r="O123" t="str">
            <v>SPS KS1 Rd BLW Y/N?</v>
          </cell>
          <cell r="P123" t="str">
            <v>N</v>
          </cell>
          <cell r="Q123" t="str">
            <v>Key Stage 1 Validated Result</v>
          </cell>
          <cell r="T123" t="str">
            <v>Spring</v>
          </cell>
        </row>
        <row r="124">
          <cell r="B124" t="str">
            <v>F</v>
          </cell>
          <cell r="C124">
            <v>41883</v>
          </cell>
          <cell r="G124" t="str">
            <v>N</v>
          </cell>
          <cell r="J124" t="str">
            <v>F</v>
          </cell>
          <cell r="K124" t="str">
            <v>White - British</v>
          </cell>
          <cell r="M124" t="str">
            <v>F</v>
          </cell>
          <cell r="N124" t="str">
            <v>F</v>
          </cell>
          <cell r="O124" t="str">
            <v>SPS KS1 Wr PKF Y/N?</v>
          </cell>
          <cell r="P124" t="str">
            <v>N</v>
          </cell>
          <cell r="Q124" t="str">
            <v>Key Stage 1 Validated Result</v>
          </cell>
          <cell r="T124" t="str">
            <v>Spring</v>
          </cell>
        </row>
        <row r="125">
          <cell r="B125" t="str">
            <v>F</v>
          </cell>
          <cell r="C125">
            <v>41883</v>
          </cell>
          <cell r="G125" t="str">
            <v>N</v>
          </cell>
          <cell r="J125" t="str">
            <v>F</v>
          </cell>
          <cell r="K125" t="str">
            <v>White - British</v>
          </cell>
          <cell r="M125" t="str">
            <v>F</v>
          </cell>
          <cell r="N125" t="str">
            <v>F</v>
          </cell>
          <cell r="O125" t="str">
            <v>SPS KS1 TA Exists Y/N?</v>
          </cell>
          <cell r="P125" t="str">
            <v>Y</v>
          </cell>
          <cell r="Q125" t="str">
            <v>Key Stage 1 Validated Result</v>
          </cell>
          <cell r="T125" t="str">
            <v>Spring</v>
          </cell>
        </row>
        <row r="126">
          <cell r="B126" t="str">
            <v>F</v>
          </cell>
          <cell r="C126">
            <v>41883</v>
          </cell>
          <cell r="G126" t="str">
            <v>N</v>
          </cell>
          <cell r="J126" t="str">
            <v>F</v>
          </cell>
          <cell r="K126" t="str">
            <v>White - British</v>
          </cell>
          <cell r="M126" t="str">
            <v>F</v>
          </cell>
          <cell r="N126" t="str">
            <v>F</v>
          </cell>
          <cell r="O126" t="str">
            <v>SPS KS1 Sc EXS Y/N?</v>
          </cell>
          <cell r="P126" t="str">
            <v>Y</v>
          </cell>
          <cell r="Q126" t="str">
            <v>Key Stage 1 Validated Result</v>
          </cell>
          <cell r="T126" t="str">
            <v>Spring</v>
          </cell>
        </row>
        <row r="127">
          <cell r="B127" t="str">
            <v>F</v>
          </cell>
          <cell r="C127">
            <v>41883</v>
          </cell>
          <cell r="G127" t="str">
            <v>N</v>
          </cell>
          <cell r="J127" t="str">
            <v>F</v>
          </cell>
          <cell r="K127" t="str">
            <v>White - British</v>
          </cell>
          <cell r="M127" t="str">
            <v>F</v>
          </cell>
          <cell r="N127" t="str">
            <v>F</v>
          </cell>
          <cell r="O127" t="str">
            <v>SPS KS1 Ma A Y/N?</v>
          </cell>
          <cell r="P127" t="str">
            <v>N</v>
          </cell>
          <cell r="Q127" t="str">
            <v>Key Stage 1 Validated Result</v>
          </cell>
          <cell r="T127" t="str">
            <v>Spring</v>
          </cell>
        </row>
        <row r="128">
          <cell r="B128" t="str">
            <v>F</v>
          </cell>
          <cell r="C128">
            <v>41883</v>
          </cell>
          <cell r="G128" t="str">
            <v>N</v>
          </cell>
          <cell r="J128" t="str">
            <v>F</v>
          </cell>
          <cell r="K128" t="str">
            <v>White - British</v>
          </cell>
          <cell r="M128" t="str">
            <v>F</v>
          </cell>
          <cell r="N128" t="str">
            <v>F</v>
          </cell>
          <cell r="O128" t="str">
            <v>SPS KS1 Ma D Y/N?</v>
          </cell>
          <cell r="P128" t="str">
            <v>N</v>
          </cell>
          <cell r="Q128" t="str">
            <v>Key Stage 1 Validated Result</v>
          </cell>
          <cell r="T128" t="str">
            <v>Spring</v>
          </cell>
        </row>
        <row r="129">
          <cell r="B129" t="str">
            <v>F</v>
          </cell>
          <cell r="C129">
            <v>41883</v>
          </cell>
          <cell r="G129" t="str">
            <v>N</v>
          </cell>
          <cell r="J129" t="str">
            <v>F</v>
          </cell>
          <cell r="K129" t="str">
            <v>White - British</v>
          </cell>
          <cell r="M129" t="str">
            <v>F</v>
          </cell>
          <cell r="N129" t="str">
            <v>F</v>
          </cell>
          <cell r="O129" t="str">
            <v>SPS KS1 Ma BLW Y/N?</v>
          </cell>
          <cell r="P129" t="str">
            <v>N</v>
          </cell>
          <cell r="Q129" t="str">
            <v>Key Stage 1 Validated Result</v>
          </cell>
          <cell r="T129" t="str">
            <v>Spring</v>
          </cell>
        </row>
        <row r="130">
          <cell r="B130" t="str">
            <v>F</v>
          </cell>
          <cell r="C130">
            <v>41883</v>
          </cell>
          <cell r="G130" t="str">
            <v>N</v>
          </cell>
          <cell r="J130" t="str">
            <v>F</v>
          </cell>
          <cell r="K130" t="str">
            <v>White - British</v>
          </cell>
          <cell r="M130" t="str">
            <v>F</v>
          </cell>
          <cell r="N130" t="str">
            <v>F</v>
          </cell>
          <cell r="O130" t="str">
            <v>SPS KS1 Ma PKF Y/N?</v>
          </cell>
          <cell r="P130" t="str">
            <v>N</v>
          </cell>
          <cell r="Q130" t="str">
            <v>Key Stage 1 Validated Result</v>
          </cell>
          <cell r="T130" t="str">
            <v>Spring</v>
          </cell>
        </row>
        <row r="131">
          <cell r="B131" t="str">
            <v>F</v>
          </cell>
          <cell r="C131">
            <v>41883</v>
          </cell>
          <cell r="G131" t="str">
            <v>N</v>
          </cell>
          <cell r="J131" t="str">
            <v>F</v>
          </cell>
          <cell r="K131" t="str">
            <v>White - British</v>
          </cell>
          <cell r="M131" t="str">
            <v>F</v>
          </cell>
          <cell r="N131" t="str">
            <v>F</v>
          </cell>
          <cell r="O131" t="str">
            <v>SPS KS1 Wr A Y/N?</v>
          </cell>
          <cell r="P131" t="str">
            <v>N</v>
          </cell>
          <cell r="Q131" t="str">
            <v>Key Stage 1 Validated Result</v>
          </cell>
          <cell r="T131" t="str">
            <v>Spring</v>
          </cell>
        </row>
        <row r="132">
          <cell r="B132" t="str">
            <v>M</v>
          </cell>
          <cell r="C132">
            <v>41883</v>
          </cell>
          <cell r="G132" t="str">
            <v>N</v>
          </cell>
          <cell r="J132" t="str">
            <v>F</v>
          </cell>
          <cell r="K132" t="str">
            <v>White and Asian</v>
          </cell>
          <cell r="M132" t="str">
            <v>F</v>
          </cell>
          <cell r="N132" t="str">
            <v>F</v>
          </cell>
          <cell r="O132" t="str">
            <v>SPS KS1 Rd PKF Y/N?</v>
          </cell>
          <cell r="P132" t="str">
            <v>N</v>
          </cell>
          <cell r="Q132" t="str">
            <v>Key Stage 1 Validated Result</v>
          </cell>
          <cell r="T132" t="str">
            <v>Summer</v>
          </cell>
        </row>
        <row r="133">
          <cell r="B133" t="str">
            <v>M</v>
          </cell>
          <cell r="C133">
            <v>41883</v>
          </cell>
          <cell r="G133" t="str">
            <v>N</v>
          </cell>
          <cell r="J133" t="str">
            <v>F</v>
          </cell>
          <cell r="K133" t="str">
            <v>White and Asian</v>
          </cell>
          <cell r="M133" t="str">
            <v>F</v>
          </cell>
          <cell r="N133" t="str">
            <v>F</v>
          </cell>
          <cell r="O133" t="str">
            <v>SPS KS1 Rd GDS Y/N?</v>
          </cell>
          <cell r="P133" t="str">
            <v>N</v>
          </cell>
          <cell r="Q133" t="str">
            <v>Key Stage 1 Validated Result</v>
          </cell>
          <cell r="T133" t="str">
            <v>Summer</v>
          </cell>
        </row>
        <row r="134">
          <cell r="B134" t="str">
            <v>M</v>
          </cell>
          <cell r="C134">
            <v>41883</v>
          </cell>
          <cell r="G134" t="str">
            <v>N</v>
          </cell>
          <cell r="J134" t="str">
            <v>F</v>
          </cell>
          <cell r="K134" t="str">
            <v>White and Asian</v>
          </cell>
          <cell r="M134" t="str">
            <v>F</v>
          </cell>
          <cell r="N134" t="str">
            <v>F</v>
          </cell>
          <cell r="O134" t="str">
            <v>SPS KS1 Wr WTS Y/N?</v>
          </cell>
          <cell r="P134" t="str">
            <v>N</v>
          </cell>
          <cell r="Q134" t="str">
            <v>Key Stage 1 Validated Result</v>
          </cell>
          <cell r="T134" t="str">
            <v>Summer</v>
          </cell>
        </row>
        <row r="135">
          <cell r="B135" t="str">
            <v>M</v>
          </cell>
          <cell r="C135">
            <v>41883</v>
          </cell>
          <cell r="G135" t="str">
            <v>N</v>
          </cell>
          <cell r="J135" t="str">
            <v>F</v>
          </cell>
          <cell r="K135" t="str">
            <v>White and Asian</v>
          </cell>
          <cell r="M135" t="str">
            <v>F</v>
          </cell>
          <cell r="N135" t="str">
            <v>F</v>
          </cell>
          <cell r="O135" t="str">
            <v>SPS KS1 Ma EXS Y/N?</v>
          </cell>
          <cell r="P135" t="str">
            <v>Y</v>
          </cell>
          <cell r="Q135" t="str">
            <v>Key Stage 1 Validated Result</v>
          </cell>
          <cell r="T135" t="str">
            <v>Summer</v>
          </cell>
        </row>
        <row r="136">
          <cell r="B136" t="str">
            <v>M</v>
          </cell>
          <cell r="C136">
            <v>41883</v>
          </cell>
          <cell r="G136" t="str">
            <v>N</v>
          </cell>
          <cell r="J136" t="str">
            <v>F</v>
          </cell>
          <cell r="K136" t="str">
            <v>White and Asian</v>
          </cell>
          <cell r="M136" t="str">
            <v>F</v>
          </cell>
          <cell r="N136" t="str">
            <v>F</v>
          </cell>
          <cell r="O136" t="str">
            <v>SPS KS1 Wr D Y/N?</v>
          </cell>
          <cell r="P136" t="str">
            <v>N</v>
          </cell>
          <cell r="Q136" t="str">
            <v>Key Stage 1 Validated Result</v>
          </cell>
          <cell r="T136" t="str">
            <v>Summer</v>
          </cell>
        </row>
        <row r="137">
          <cell r="B137" t="str">
            <v>M</v>
          </cell>
          <cell r="C137">
            <v>41883</v>
          </cell>
          <cell r="G137" t="str">
            <v>N</v>
          </cell>
          <cell r="J137" t="str">
            <v>F</v>
          </cell>
          <cell r="K137" t="str">
            <v>White and Asian</v>
          </cell>
          <cell r="M137" t="str">
            <v>F</v>
          </cell>
          <cell r="N137" t="str">
            <v>F</v>
          </cell>
          <cell r="O137" t="str">
            <v>SPS KS1 Rd A Y/N?</v>
          </cell>
          <cell r="P137" t="str">
            <v>N</v>
          </cell>
          <cell r="Q137" t="str">
            <v>Key Stage 1 Validated Result</v>
          </cell>
          <cell r="T137" t="str">
            <v>Summer</v>
          </cell>
        </row>
        <row r="138">
          <cell r="B138" t="str">
            <v>M</v>
          </cell>
          <cell r="C138">
            <v>41883</v>
          </cell>
          <cell r="G138" t="str">
            <v>N</v>
          </cell>
          <cell r="J138" t="str">
            <v>F</v>
          </cell>
          <cell r="K138" t="str">
            <v>White and Asian</v>
          </cell>
          <cell r="M138" t="str">
            <v>F</v>
          </cell>
          <cell r="N138" t="str">
            <v>F</v>
          </cell>
          <cell r="O138" t="str">
            <v>SPS KS1 Rd WTS Y/N?</v>
          </cell>
          <cell r="P138" t="str">
            <v>N</v>
          </cell>
          <cell r="Q138" t="str">
            <v>Key Stage 1 Validated Result</v>
          </cell>
          <cell r="T138" t="str">
            <v>Summer</v>
          </cell>
        </row>
        <row r="139">
          <cell r="B139" t="str">
            <v>M</v>
          </cell>
          <cell r="C139">
            <v>41883</v>
          </cell>
          <cell r="G139" t="str">
            <v>N</v>
          </cell>
          <cell r="J139" t="str">
            <v>F</v>
          </cell>
          <cell r="K139" t="str">
            <v>White and Asian</v>
          </cell>
          <cell r="M139" t="str">
            <v>F</v>
          </cell>
          <cell r="N139" t="str">
            <v>F</v>
          </cell>
          <cell r="O139" t="str">
            <v>SPS KS1 Wr EXS or above Y/N?</v>
          </cell>
          <cell r="P139" t="str">
            <v>Y</v>
          </cell>
          <cell r="Q139" t="str">
            <v>Key Stage 1 Validated Result</v>
          </cell>
          <cell r="T139" t="str">
            <v>Summer</v>
          </cell>
        </row>
        <row r="140">
          <cell r="B140" t="str">
            <v>M</v>
          </cell>
          <cell r="C140">
            <v>41883</v>
          </cell>
          <cell r="G140" t="str">
            <v>N</v>
          </cell>
          <cell r="J140" t="str">
            <v>F</v>
          </cell>
          <cell r="K140" t="str">
            <v>White and Asian</v>
          </cell>
          <cell r="M140" t="str">
            <v>F</v>
          </cell>
          <cell r="N140" t="str">
            <v>F</v>
          </cell>
          <cell r="O140" t="str">
            <v>SPS KS1 Wr BLW Y/N?</v>
          </cell>
          <cell r="P140" t="str">
            <v>N</v>
          </cell>
          <cell r="Q140" t="str">
            <v>Key Stage 1 Validated Result</v>
          </cell>
          <cell r="T140" t="str">
            <v>Summer</v>
          </cell>
        </row>
        <row r="141">
          <cell r="B141" t="str">
            <v>M</v>
          </cell>
          <cell r="C141">
            <v>41883</v>
          </cell>
          <cell r="G141" t="str">
            <v>N</v>
          </cell>
          <cell r="J141" t="str">
            <v>F</v>
          </cell>
          <cell r="K141" t="str">
            <v>White and Asian</v>
          </cell>
          <cell r="M141" t="str">
            <v>F</v>
          </cell>
          <cell r="N141" t="str">
            <v>F</v>
          </cell>
          <cell r="O141" t="str">
            <v>SPS KS1 Rd D Y/N?</v>
          </cell>
          <cell r="P141" t="str">
            <v>N</v>
          </cell>
          <cell r="Q141" t="str">
            <v>Key Stage 1 Validated Result</v>
          </cell>
          <cell r="T141" t="str">
            <v>Summer</v>
          </cell>
        </row>
        <row r="142">
          <cell r="B142" t="str">
            <v>M</v>
          </cell>
          <cell r="C142">
            <v>41883</v>
          </cell>
          <cell r="G142" t="str">
            <v>N</v>
          </cell>
          <cell r="J142" t="str">
            <v>F</v>
          </cell>
          <cell r="K142" t="str">
            <v>White and Asian</v>
          </cell>
          <cell r="M142" t="str">
            <v>F</v>
          </cell>
          <cell r="N142" t="str">
            <v>F</v>
          </cell>
          <cell r="O142" t="str">
            <v>SPS KS1 Rd EXS or above Y/N?</v>
          </cell>
          <cell r="P142" t="str">
            <v>Y</v>
          </cell>
          <cell r="Q142" t="str">
            <v>Key Stage 1 Validated Result</v>
          </cell>
          <cell r="T142" t="str">
            <v>Summer</v>
          </cell>
        </row>
        <row r="143">
          <cell r="B143" t="str">
            <v>M</v>
          </cell>
          <cell r="C143">
            <v>41883</v>
          </cell>
          <cell r="G143" t="str">
            <v>N</v>
          </cell>
          <cell r="J143" t="str">
            <v>F</v>
          </cell>
          <cell r="K143" t="str">
            <v>White and Asian</v>
          </cell>
          <cell r="M143" t="str">
            <v>F</v>
          </cell>
          <cell r="N143" t="str">
            <v>F</v>
          </cell>
          <cell r="O143" t="str">
            <v>SPS KS1 Ma GDS Y/N?</v>
          </cell>
          <cell r="P143" t="str">
            <v>N</v>
          </cell>
          <cell r="Q143" t="str">
            <v>Key Stage 1 Validated Result</v>
          </cell>
          <cell r="T143" t="str">
            <v>Summer</v>
          </cell>
        </row>
        <row r="144">
          <cell r="B144" t="str">
            <v>M</v>
          </cell>
          <cell r="C144">
            <v>41883</v>
          </cell>
          <cell r="G144" t="str">
            <v>N</v>
          </cell>
          <cell r="J144" t="str">
            <v>F</v>
          </cell>
          <cell r="K144" t="str">
            <v>White and Asian</v>
          </cell>
          <cell r="M144" t="str">
            <v>F</v>
          </cell>
          <cell r="N144" t="str">
            <v>F</v>
          </cell>
          <cell r="O144" t="str">
            <v>SPS KS1 Wr EXS Y/N?</v>
          </cell>
          <cell r="P144" t="str">
            <v>Y</v>
          </cell>
          <cell r="Q144" t="str">
            <v>Key Stage 1 Validated Result</v>
          </cell>
          <cell r="T144" t="str">
            <v>Summer</v>
          </cell>
        </row>
        <row r="145">
          <cell r="B145" t="str">
            <v>M</v>
          </cell>
          <cell r="C145">
            <v>41883</v>
          </cell>
          <cell r="G145" t="str">
            <v>N</v>
          </cell>
          <cell r="J145" t="str">
            <v>F</v>
          </cell>
          <cell r="K145" t="str">
            <v>White and Asian</v>
          </cell>
          <cell r="M145" t="str">
            <v>F</v>
          </cell>
          <cell r="N145" t="str">
            <v>F</v>
          </cell>
          <cell r="O145" t="str">
            <v>SPS KS1 Ma WTS Y/N?</v>
          </cell>
          <cell r="P145" t="str">
            <v>N</v>
          </cell>
          <cell r="Q145" t="str">
            <v>Key Stage 1 Validated Result</v>
          </cell>
          <cell r="T145" t="str">
            <v>Summer</v>
          </cell>
        </row>
        <row r="146">
          <cell r="B146" t="str">
            <v>M</v>
          </cell>
          <cell r="C146">
            <v>41883</v>
          </cell>
          <cell r="G146" t="str">
            <v>N</v>
          </cell>
          <cell r="J146" t="str">
            <v>F</v>
          </cell>
          <cell r="K146" t="str">
            <v>White and Asian</v>
          </cell>
          <cell r="M146" t="str">
            <v>F</v>
          </cell>
          <cell r="N146" t="str">
            <v>F</v>
          </cell>
          <cell r="O146" t="str">
            <v>SPS KS1 Ma EXS or above Y/N?</v>
          </cell>
          <cell r="P146" t="str">
            <v>Y</v>
          </cell>
          <cell r="Q146" t="str">
            <v>Key Stage 1 Validated Result</v>
          </cell>
          <cell r="T146" t="str">
            <v>Summer</v>
          </cell>
        </row>
        <row r="147">
          <cell r="B147" t="str">
            <v>M</v>
          </cell>
          <cell r="C147">
            <v>41883</v>
          </cell>
          <cell r="G147" t="str">
            <v>N</v>
          </cell>
          <cell r="J147" t="str">
            <v>F</v>
          </cell>
          <cell r="K147" t="str">
            <v>White and Asian</v>
          </cell>
          <cell r="M147" t="str">
            <v>F</v>
          </cell>
          <cell r="N147" t="str">
            <v>F</v>
          </cell>
          <cell r="O147" t="str">
            <v>SPS KS1 Wr GDS Y/N?</v>
          </cell>
          <cell r="P147" t="str">
            <v>N</v>
          </cell>
          <cell r="Q147" t="str">
            <v>Key Stage 1 Validated Result</v>
          </cell>
          <cell r="T147" t="str">
            <v>Summer</v>
          </cell>
        </row>
        <row r="148">
          <cell r="B148" t="str">
            <v>M</v>
          </cell>
          <cell r="C148">
            <v>41883</v>
          </cell>
          <cell r="G148" t="str">
            <v>N</v>
          </cell>
          <cell r="J148" t="str">
            <v>F</v>
          </cell>
          <cell r="K148" t="str">
            <v>White and Asian</v>
          </cell>
          <cell r="M148" t="str">
            <v>F</v>
          </cell>
          <cell r="N148" t="str">
            <v>F</v>
          </cell>
          <cell r="O148" t="str">
            <v>SPS KS1 Rd BLW Y/N?</v>
          </cell>
          <cell r="P148" t="str">
            <v>N</v>
          </cell>
          <cell r="Q148" t="str">
            <v>Key Stage 1 Validated Result</v>
          </cell>
          <cell r="T148" t="str">
            <v>Summer</v>
          </cell>
        </row>
        <row r="149">
          <cell r="B149" t="str">
            <v>M</v>
          </cell>
          <cell r="C149">
            <v>41883</v>
          </cell>
          <cell r="G149" t="str">
            <v>N</v>
          </cell>
          <cell r="J149" t="str">
            <v>F</v>
          </cell>
          <cell r="K149" t="str">
            <v>White and Asian</v>
          </cell>
          <cell r="M149" t="str">
            <v>F</v>
          </cell>
          <cell r="N149" t="str">
            <v>F</v>
          </cell>
          <cell r="O149" t="str">
            <v>SPS KS1 Wr PKF Y/N?</v>
          </cell>
          <cell r="P149" t="str">
            <v>N</v>
          </cell>
          <cell r="Q149" t="str">
            <v>Key Stage 1 Validated Result</v>
          </cell>
          <cell r="T149" t="str">
            <v>Summer</v>
          </cell>
        </row>
        <row r="150">
          <cell r="B150" t="str">
            <v>M</v>
          </cell>
          <cell r="C150">
            <v>41883</v>
          </cell>
          <cell r="G150" t="str">
            <v>N</v>
          </cell>
          <cell r="J150" t="str">
            <v>F</v>
          </cell>
          <cell r="K150" t="str">
            <v>White and Asian</v>
          </cell>
          <cell r="M150" t="str">
            <v>F</v>
          </cell>
          <cell r="N150" t="str">
            <v>F</v>
          </cell>
          <cell r="O150" t="str">
            <v>SPS KS1 TA Exists Y/N?</v>
          </cell>
          <cell r="P150" t="str">
            <v>Y</v>
          </cell>
          <cell r="Q150" t="str">
            <v>Key Stage 1 Validated Result</v>
          </cell>
          <cell r="T150" t="str">
            <v>Summer</v>
          </cell>
        </row>
        <row r="151">
          <cell r="B151" t="str">
            <v>M</v>
          </cell>
          <cell r="C151">
            <v>41883</v>
          </cell>
          <cell r="G151" t="str">
            <v>N</v>
          </cell>
          <cell r="J151" t="str">
            <v>F</v>
          </cell>
          <cell r="K151" t="str">
            <v>White and Asian</v>
          </cell>
          <cell r="M151" t="str">
            <v>F</v>
          </cell>
          <cell r="N151" t="str">
            <v>F</v>
          </cell>
          <cell r="O151" t="str">
            <v>SPS KS1 Sc EXS Y/N?</v>
          </cell>
          <cell r="P151" t="str">
            <v>Y</v>
          </cell>
          <cell r="Q151" t="str">
            <v>Key Stage 1 Validated Result</v>
          </cell>
          <cell r="T151" t="str">
            <v>Summer</v>
          </cell>
        </row>
        <row r="152">
          <cell r="B152" t="str">
            <v>M</v>
          </cell>
          <cell r="C152">
            <v>41883</v>
          </cell>
          <cell r="G152" t="str">
            <v>N</v>
          </cell>
          <cell r="J152" t="str">
            <v>F</v>
          </cell>
          <cell r="K152" t="str">
            <v>White and Asian</v>
          </cell>
          <cell r="M152" t="str">
            <v>F</v>
          </cell>
          <cell r="N152" t="str">
            <v>F</v>
          </cell>
          <cell r="O152" t="str">
            <v>SPS KS1 Ma A Y/N?</v>
          </cell>
          <cell r="P152" t="str">
            <v>N</v>
          </cell>
          <cell r="Q152" t="str">
            <v>Key Stage 1 Validated Result</v>
          </cell>
          <cell r="T152" t="str">
            <v>Summer</v>
          </cell>
        </row>
        <row r="153">
          <cell r="B153" t="str">
            <v>M</v>
          </cell>
          <cell r="C153">
            <v>41883</v>
          </cell>
          <cell r="G153" t="str">
            <v>N</v>
          </cell>
          <cell r="J153" t="str">
            <v>F</v>
          </cell>
          <cell r="K153" t="str">
            <v>White and Asian</v>
          </cell>
          <cell r="M153" t="str">
            <v>F</v>
          </cell>
          <cell r="N153" t="str">
            <v>F</v>
          </cell>
          <cell r="O153" t="str">
            <v>SPS KS1 Ma D Y/N?</v>
          </cell>
          <cell r="P153" t="str">
            <v>N</v>
          </cell>
          <cell r="Q153" t="str">
            <v>Key Stage 1 Validated Result</v>
          </cell>
          <cell r="T153" t="str">
            <v>Summer</v>
          </cell>
        </row>
        <row r="154">
          <cell r="B154" t="str">
            <v>M</v>
          </cell>
          <cell r="C154">
            <v>41883</v>
          </cell>
          <cell r="G154" t="str">
            <v>N</v>
          </cell>
          <cell r="J154" t="str">
            <v>F</v>
          </cell>
          <cell r="K154" t="str">
            <v>White and Asian</v>
          </cell>
          <cell r="M154" t="str">
            <v>F</v>
          </cell>
          <cell r="N154" t="str">
            <v>F</v>
          </cell>
          <cell r="O154" t="str">
            <v>SPS KS1 Ma BLW Y/N?</v>
          </cell>
          <cell r="P154" t="str">
            <v>N</v>
          </cell>
          <cell r="Q154" t="str">
            <v>Key Stage 1 Validated Result</v>
          </cell>
          <cell r="T154" t="str">
            <v>Summer</v>
          </cell>
        </row>
        <row r="155">
          <cell r="B155" t="str">
            <v>M</v>
          </cell>
          <cell r="C155">
            <v>41883</v>
          </cell>
          <cell r="G155" t="str">
            <v>N</v>
          </cell>
          <cell r="J155" t="str">
            <v>F</v>
          </cell>
          <cell r="K155" t="str">
            <v>White and Asian</v>
          </cell>
          <cell r="M155" t="str">
            <v>F</v>
          </cell>
          <cell r="N155" t="str">
            <v>F</v>
          </cell>
          <cell r="O155" t="str">
            <v>SPS KS1 Ma PKF Y/N?</v>
          </cell>
          <cell r="P155" t="str">
            <v>N</v>
          </cell>
          <cell r="Q155" t="str">
            <v>Key Stage 1 Validated Result</v>
          </cell>
          <cell r="T155" t="str">
            <v>Summer</v>
          </cell>
        </row>
        <row r="156">
          <cell r="B156" t="str">
            <v>M</v>
          </cell>
          <cell r="C156">
            <v>41883</v>
          </cell>
          <cell r="G156" t="str">
            <v>N</v>
          </cell>
          <cell r="J156" t="str">
            <v>F</v>
          </cell>
          <cell r="K156" t="str">
            <v>White and Asian</v>
          </cell>
          <cell r="M156" t="str">
            <v>F</v>
          </cell>
          <cell r="N156" t="str">
            <v>F</v>
          </cell>
          <cell r="O156" t="str">
            <v>SPS KS1 Wr A Y/N?</v>
          </cell>
          <cell r="P156" t="str">
            <v>N</v>
          </cell>
          <cell r="Q156" t="str">
            <v>Key Stage 1 Validated Result</v>
          </cell>
          <cell r="T156" t="str">
            <v>Summer</v>
          </cell>
        </row>
        <row r="157">
          <cell r="B157" t="str">
            <v>M</v>
          </cell>
          <cell r="C157">
            <v>41883</v>
          </cell>
          <cell r="G157" t="str">
            <v>N</v>
          </cell>
          <cell r="J157" t="str">
            <v>F</v>
          </cell>
          <cell r="K157" t="str">
            <v>White and Asian</v>
          </cell>
          <cell r="M157" t="str">
            <v>F</v>
          </cell>
          <cell r="N157" t="str">
            <v>F</v>
          </cell>
          <cell r="O157" t="str">
            <v>SPS KS1 Rd EXS Y/N?</v>
          </cell>
          <cell r="P157" t="str">
            <v>Y</v>
          </cell>
          <cell r="Q157" t="str">
            <v>Key Stage 1 Validated Result</v>
          </cell>
          <cell r="T157" t="str">
            <v>Summer</v>
          </cell>
        </row>
        <row r="158">
          <cell r="B158" t="str">
            <v>F</v>
          </cell>
          <cell r="C158">
            <v>41883</v>
          </cell>
          <cell r="G158" t="str">
            <v>N</v>
          </cell>
          <cell r="J158" t="str">
            <v>F</v>
          </cell>
          <cell r="K158" t="str">
            <v>White - British</v>
          </cell>
          <cell r="M158" t="str">
            <v>T</v>
          </cell>
          <cell r="N158" t="str">
            <v>T</v>
          </cell>
          <cell r="O158" t="str">
            <v>SPS KS1 Wr WTS Y/N?</v>
          </cell>
          <cell r="P158" t="str">
            <v>N</v>
          </cell>
          <cell r="Q158" t="str">
            <v>Key Stage 1 Validated Result</v>
          </cell>
          <cell r="T158" t="str">
            <v>Summer</v>
          </cell>
        </row>
        <row r="159">
          <cell r="B159" t="str">
            <v>F</v>
          </cell>
          <cell r="C159">
            <v>41883</v>
          </cell>
          <cell r="G159" t="str">
            <v>N</v>
          </cell>
          <cell r="J159" t="str">
            <v>F</v>
          </cell>
          <cell r="K159" t="str">
            <v>White - British</v>
          </cell>
          <cell r="M159" t="str">
            <v>T</v>
          </cell>
          <cell r="N159" t="str">
            <v>T</v>
          </cell>
          <cell r="O159" t="str">
            <v>SPS KS1 Rd PKF Y/N?</v>
          </cell>
          <cell r="P159" t="str">
            <v>N</v>
          </cell>
          <cell r="Q159" t="str">
            <v>Key Stage 1 Validated Result</v>
          </cell>
          <cell r="T159" t="str">
            <v>Summer</v>
          </cell>
        </row>
        <row r="160">
          <cell r="B160" t="str">
            <v>F</v>
          </cell>
          <cell r="C160">
            <v>41883</v>
          </cell>
          <cell r="G160" t="str">
            <v>N</v>
          </cell>
          <cell r="J160" t="str">
            <v>F</v>
          </cell>
          <cell r="K160" t="str">
            <v>White - British</v>
          </cell>
          <cell r="M160" t="str">
            <v>T</v>
          </cell>
          <cell r="N160" t="str">
            <v>T</v>
          </cell>
          <cell r="O160" t="str">
            <v>SPS KS1 Rd GDS Y/N?</v>
          </cell>
          <cell r="P160" t="str">
            <v>N</v>
          </cell>
          <cell r="Q160" t="str">
            <v>Key Stage 1 Validated Result</v>
          </cell>
          <cell r="T160" t="str">
            <v>Summer</v>
          </cell>
        </row>
        <row r="161">
          <cell r="B161" t="str">
            <v>F</v>
          </cell>
          <cell r="C161">
            <v>41883</v>
          </cell>
          <cell r="G161" t="str">
            <v>N</v>
          </cell>
          <cell r="J161" t="str">
            <v>F</v>
          </cell>
          <cell r="K161" t="str">
            <v>White - British</v>
          </cell>
          <cell r="M161" t="str">
            <v>T</v>
          </cell>
          <cell r="N161" t="str">
            <v>T</v>
          </cell>
          <cell r="O161" t="str">
            <v>SPS KS1 Wr D Y/N?</v>
          </cell>
          <cell r="P161" t="str">
            <v>N</v>
          </cell>
          <cell r="Q161" t="str">
            <v>Key Stage 1 Validated Result</v>
          </cell>
          <cell r="T161" t="str">
            <v>Summer</v>
          </cell>
        </row>
        <row r="162">
          <cell r="B162" t="str">
            <v>F</v>
          </cell>
          <cell r="C162">
            <v>41883</v>
          </cell>
          <cell r="G162" t="str">
            <v>N</v>
          </cell>
          <cell r="J162" t="str">
            <v>F</v>
          </cell>
          <cell r="K162" t="str">
            <v>White - British</v>
          </cell>
          <cell r="M162" t="str">
            <v>T</v>
          </cell>
          <cell r="N162" t="str">
            <v>T</v>
          </cell>
          <cell r="O162" t="str">
            <v>SPS KS1 Ma EXS Y/N?</v>
          </cell>
          <cell r="P162" t="str">
            <v>N</v>
          </cell>
          <cell r="Q162" t="str">
            <v>Key Stage 1 Validated Result</v>
          </cell>
          <cell r="T162" t="str">
            <v>Summer</v>
          </cell>
        </row>
        <row r="163">
          <cell r="B163" t="str">
            <v>F</v>
          </cell>
          <cell r="C163">
            <v>41883</v>
          </cell>
          <cell r="G163" t="str">
            <v>N</v>
          </cell>
          <cell r="J163" t="str">
            <v>F</v>
          </cell>
          <cell r="K163" t="str">
            <v>White - British</v>
          </cell>
          <cell r="M163" t="str">
            <v>T</v>
          </cell>
          <cell r="N163" t="str">
            <v>T</v>
          </cell>
          <cell r="O163" t="str">
            <v>SPS KS1 Rd A Y/N?</v>
          </cell>
          <cell r="P163" t="str">
            <v>N</v>
          </cell>
          <cell r="Q163" t="str">
            <v>Key Stage 1 Validated Result</v>
          </cell>
          <cell r="T163" t="str">
            <v>Summer</v>
          </cell>
        </row>
        <row r="164">
          <cell r="B164" t="str">
            <v>F</v>
          </cell>
          <cell r="C164">
            <v>41883</v>
          </cell>
          <cell r="G164" t="str">
            <v>N</v>
          </cell>
          <cell r="J164" t="str">
            <v>F</v>
          </cell>
          <cell r="K164" t="str">
            <v>White - British</v>
          </cell>
          <cell r="M164" t="str">
            <v>T</v>
          </cell>
          <cell r="N164" t="str">
            <v>T</v>
          </cell>
          <cell r="O164" t="str">
            <v>SPS KS1 Rd WTS Y/N?</v>
          </cell>
          <cell r="P164" t="str">
            <v>N</v>
          </cell>
          <cell r="Q164" t="str">
            <v>Key Stage 1 Validated Result</v>
          </cell>
          <cell r="T164" t="str">
            <v>Summer</v>
          </cell>
        </row>
        <row r="165">
          <cell r="B165" t="str">
            <v>F</v>
          </cell>
          <cell r="C165">
            <v>41883</v>
          </cell>
          <cell r="G165" t="str">
            <v>N</v>
          </cell>
          <cell r="J165" t="str">
            <v>F</v>
          </cell>
          <cell r="K165" t="str">
            <v>White - British</v>
          </cell>
          <cell r="M165" t="str">
            <v>T</v>
          </cell>
          <cell r="N165" t="str">
            <v>T</v>
          </cell>
          <cell r="O165" t="str">
            <v>SPS KS1 Wr EXS or above Y/N?</v>
          </cell>
          <cell r="P165" t="str">
            <v>Y</v>
          </cell>
          <cell r="Q165" t="str">
            <v>Key Stage 1 Validated Result</v>
          </cell>
          <cell r="T165" t="str">
            <v>Summer</v>
          </cell>
        </row>
        <row r="166">
          <cell r="B166" t="str">
            <v>F</v>
          </cell>
          <cell r="C166">
            <v>41883</v>
          </cell>
          <cell r="G166" t="str">
            <v>N</v>
          </cell>
          <cell r="J166" t="str">
            <v>F</v>
          </cell>
          <cell r="K166" t="str">
            <v>White - British</v>
          </cell>
          <cell r="M166" t="str">
            <v>T</v>
          </cell>
          <cell r="N166" t="str">
            <v>T</v>
          </cell>
          <cell r="O166" t="str">
            <v>SPS KS1 Wr BLW Y/N?</v>
          </cell>
          <cell r="P166" t="str">
            <v>N</v>
          </cell>
          <cell r="Q166" t="str">
            <v>Key Stage 1 Validated Result</v>
          </cell>
          <cell r="T166" t="str">
            <v>Summer</v>
          </cell>
        </row>
        <row r="167">
          <cell r="B167" t="str">
            <v>F</v>
          </cell>
          <cell r="C167">
            <v>41883</v>
          </cell>
          <cell r="G167" t="str">
            <v>N</v>
          </cell>
          <cell r="J167" t="str">
            <v>F</v>
          </cell>
          <cell r="K167" t="str">
            <v>White - British</v>
          </cell>
          <cell r="M167" t="str">
            <v>T</v>
          </cell>
          <cell r="N167" t="str">
            <v>T</v>
          </cell>
          <cell r="O167" t="str">
            <v>SPS KS1 Rd D Y/N?</v>
          </cell>
          <cell r="P167" t="str">
            <v>N</v>
          </cell>
          <cell r="Q167" t="str">
            <v>Key Stage 1 Validated Result</v>
          </cell>
          <cell r="T167" t="str">
            <v>Summer</v>
          </cell>
        </row>
        <row r="168">
          <cell r="B168" t="str">
            <v>F</v>
          </cell>
          <cell r="C168">
            <v>41883</v>
          </cell>
          <cell r="G168" t="str">
            <v>N</v>
          </cell>
          <cell r="J168" t="str">
            <v>F</v>
          </cell>
          <cell r="K168" t="str">
            <v>White - British</v>
          </cell>
          <cell r="M168" t="str">
            <v>T</v>
          </cell>
          <cell r="N168" t="str">
            <v>T</v>
          </cell>
          <cell r="O168" t="str">
            <v>SPS KS1 Rd EXS or above Y/N?</v>
          </cell>
          <cell r="P168" t="str">
            <v>Y</v>
          </cell>
          <cell r="Q168" t="str">
            <v>Key Stage 1 Validated Result</v>
          </cell>
          <cell r="T168" t="str">
            <v>Summer</v>
          </cell>
        </row>
        <row r="169">
          <cell r="B169" t="str">
            <v>F</v>
          </cell>
          <cell r="C169">
            <v>41883</v>
          </cell>
          <cell r="G169" t="str">
            <v>N</v>
          </cell>
          <cell r="J169" t="str">
            <v>F</v>
          </cell>
          <cell r="K169" t="str">
            <v>White - British</v>
          </cell>
          <cell r="M169" t="str">
            <v>T</v>
          </cell>
          <cell r="N169" t="str">
            <v>T</v>
          </cell>
          <cell r="O169" t="str">
            <v>SPS KS1 Ma GDS Y/N?</v>
          </cell>
          <cell r="P169" t="str">
            <v>N</v>
          </cell>
          <cell r="Q169" t="str">
            <v>Key Stage 1 Validated Result</v>
          </cell>
          <cell r="T169" t="str">
            <v>Summer</v>
          </cell>
        </row>
        <row r="170">
          <cell r="B170" t="str">
            <v>F</v>
          </cell>
          <cell r="C170">
            <v>41883</v>
          </cell>
          <cell r="G170" t="str">
            <v>N</v>
          </cell>
          <cell r="J170" t="str">
            <v>F</v>
          </cell>
          <cell r="K170" t="str">
            <v>White - British</v>
          </cell>
          <cell r="M170" t="str">
            <v>T</v>
          </cell>
          <cell r="N170" t="str">
            <v>T</v>
          </cell>
          <cell r="O170" t="str">
            <v>SPS KS1 Wr EXS Y/N?</v>
          </cell>
          <cell r="P170" t="str">
            <v>Y</v>
          </cell>
          <cell r="Q170" t="str">
            <v>Key Stage 1 Validated Result</v>
          </cell>
          <cell r="T170" t="str">
            <v>Summer</v>
          </cell>
        </row>
        <row r="171">
          <cell r="B171" t="str">
            <v>F</v>
          </cell>
          <cell r="C171">
            <v>41883</v>
          </cell>
          <cell r="G171" t="str">
            <v>N</v>
          </cell>
          <cell r="J171" t="str">
            <v>F</v>
          </cell>
          <cell r="K171" t="str">
            <v>White - British</v>
          </cell>
          <cell r="M171" t="str">
            <v>T</v>
          </cell>
          <cell r="N171" t="str">
            <v>T</v>
          </cell>
          <cell r="O171" t="str">
            <v>SPS KS1 Ma WTS Y/N?</v>
          </cell>
          <cell r="P171" t="str">
            <v>Y</v>
          </cell>
          <cell r="Q171" t="str">
            <v>Key Stage 1 Validated Result</v>
          </cell>
          <cell r="T171" t="str">
            <v>Summer</v>
          </cell>
        </row>
        <row r="172">
          <cell r="B172" t="str">
            <v>F</v>
          </cell>
          <cell r="C172">
            <v>41883</v>
          </cell>
          <cell r="G172" t="str">
            <v>N</v>
          </cell>
          <cell r="J172" t="str">
            <v>F</v>
          </cell>
          <cell r="K172" t="str">
            <v>White - British</v>
          </cell>
          <cell r="M172" t="str">
            <v>T</v>
          </cell>
          <cell r="N172" t="str">
            <v>T</v>
          </cell>
          <cell r="O172" t="str">
            <v>SPS KS1 Ma EXS or above Y/N?</v>
          </cell>
          <cell r="P172" t="str">
            <v>N</v>
          </cell>
          <cell r="Q172" t="str">
            <v>Key Stage 1 Validated Result</v>
          </cell>
          <cell r="T172" t="str">
            <v>Summer</v>
          </cell>
        </row>
        <row r="173">
          <cell r="B173" t="str">
            <v>F</v>
          </cell>
          <cell r="C173">
            <v>41883</v>
          </cell>
          <cell r="G173" t="str">
            <v>N</v>
          </cell>
          <cell r="J173" t="str">
            <v>F</v>
          </cell>
          <cell r="K173" t="str">
            <v>White - British</v>
          </cell>
          <cell r="M173" t="str">
            <v>T</v>
          </cell>
          <cell r="N173" t="str">
            <v>T</v>
          </cell>
          <cell r="O173" t="str">
            <v>SPS KS1 Wr GDS Y/N?</v>
          </cell>
          <cell r="P173" t="str">
            <v>N</v>
          </cell>
          <cell r="Q173" t="str">
            <v>Key Stage 1 Validated Result</v>
          </cell>
          <cell r="T173" t="str">
            <v>Summer</v>
          </cell>
        </row>
        <row r="174">
          <cell r="B174" t="str">
            <v>F</v>
          </cell>
          <cell r="C174">
            <v>41883</v>
          </cell>
          <cell r="G174" t="str">
            <v>N</v>
          </cell>
          <cell r="J174" t="str">
            <v>F</v>
          </cell>
          <cell r="K174" t="str">
            <v>White - British</v>
          </cell>
          <cell r="M174" t="str">
            <v>T</v>
          </cell>
          <cell r="N174" t="str">
            <v>T</v>
          </cell>
          <cell r="O174" t="str">
            <v>SPS KS1 Rd BLW Y/N?</v>
          </cell>
          <cell r="P174" t="str">
            <v>N</v>
          </cell>
          <cell r="Q174" t="str">
            <v>Key Stage 1 Validated Result</v>
          </cell>
          <cell r="T174" t="str">
            <v>Summer</v>
          </cell>
        </row>
        <row r="175">
          <cell r="B175" t="str">
            <v>F</v>
          </cell>
          <cell r="C175">
            <v>41883</v>
          </cell>
          <cell r="G175" t="str">
            <v>N</v>
          </cell>
          <cell r="J175" t="str">
            <v>F</v>
          </cell>
          <cell r="K175" t="str">
            <v>White - British</v>
          </cell>
          <cell r="M175" t="str">
            <v>T</v>
          </cell>
          <cell r="N175" t="str">
            <v>T</v>
          </cell>
          <cell r="O175" t="str">
            <v>SPS KS1 Wr PKF Y/N?</v>
          </cell>
          <cell r="P175" t="str">
            <v>N</v>
          </cell>
          <cell r="Q175" t="str">
            <v>Key Stage 1 Validated Result</v>
          </cell>
          <cell r="T175" t="str">
            <v>Summer</v>
          </cell>
        </row>
        <row r="176">
          <cell r="B176" t="str">
            <v>F</v>
          </cell>
          <cell r="C176">
            <v>41883</v>
          </cell>
          <cell r="G176" t="str">
            <v>N</v>
          </cell>
          <cell r="J176" t="str">
            <v>F</v>
          </cell>
          <cell r="K176" t="str">
            <v>White - British</v>
          </cell>
          <cell r="M176" t="str">
            <v>T</v>
          </cell>
          <cell r="N176" t="str">
            <v>T</v>
          </cell>
          <cell r="O176" t="str">
            <v>SPS KS1 TA Exists Y/N?</v>
          </cell>
          <cell r="P176" t="str">
            <v>Y</v>
          </cell>
          <cell r="Q176" t="str">
            <v>Key Stage 1 Validated Result</v>
          </cell>
          <cell r="T176" t="str">
            <v>Summer</v>
          </cell>
        </row>
        <row r="177">
          <cell r="B177" t="str">
            <v>F</v>
          </cell>
          <cell r="C177">
            <v>41883</v>
          </cell>
          <cell r="G177" t="str">
            <v>N</v>
          </cell>
          <cell r="J177" t="str">
            <v>F</v>
          </cell>
          <cell r="K177" t="str">
            <v>White - British</v>
          </cell>
          <cell r="M177" t="str">
            <v>T</v>
          </cell>
          <cell r="N177" t="str">
            <v>T</v>
          </cell>
          <cell r="O177" t="str">
            <v>SPS KS1 Sc EXS Y/N?</v>
          </cell>
          <cell r="P177" t="str">
            <v>Y</v>
          </cell>
          <cell r="Q177" t="str">
            <v>Key Stage 1 Validated Result</v>
          </cell>
          <cell r="T177" t="str">
            <v>Summer</v>
          </cell>
        </row>
        <row r="178">
          <cell r="B178" t="str">
            <v>F</v>
          </cell>
          <cell r="C178">
            <v>41883</v>
          </cell>
          <cell r="G178" t="str">
            <v>N</v>
          </cell>
          <cell r="J178" t="str">
            <v>F</v>
          </cell>
          <cell r="K178" t="str">
            <v>White - British</v>
          </cell>
          <cell r="M178" t="str">
            <v>T</v>
          </cell>
          <cell r="N178" t="str">
            <v>T</v>
          </cell>
          <cell r="O178" t="str">
            <v>SPS KS1 Ma A Y/N?</v>
          </cell>
          <cell r="P178" t="str">
            <v>N</v>
          </cell>
          <cell r="Q178" t="str">
            <v>Key Stage 1 Validated Result</v>
          </cell>
          <cell r="T178" t="str">
            <v>Summer</v>
          </cell>
        </row>
        <row r="179">
          <cell r="B179" t="str">
            <v>F</v>
          </cell>
          <cell r="C179">
            <v>41883</v>
          </cell>
          <cell r="G179" t="str">
            <v>N</v>
          </cell>
          <cell r="J179" t="str">
            <v>F</v>
          </cell>
          <cell r="K179" t="str">
            <v>White - British</v>
          </cell>
          <cell r="M179" t="str">
            <v>T</v>
          </cell>
          <cell r="N179" t="str">
            <v>T</v>
          </cell>
          <cell r="O179" t="str">
            <v>SPS KS1 Ma D Y/N?</v>
          </cell>
          <cell r="P179" t="str">
            <v>N</v>
          </cell>
          <cell r="Q179" t="str">
            <v>Key Stage 1 Validated Result</v>
          </cell>
          <cell r="T179" t="str">
            <v>Summer</v>
          </cell>
        </row>
        <row r="180">
          <cell r="B180" t="str">
            <v>F</v>
          </cell>
          <cell r="C180">
            <v>41883</v>
          </cell>
          <cell r="G180" t="str">
            <v>N</v>
          </cell>
          <cell r="J180" t="str">
            <v>F</v>
          </cell>
          <cell r="K180" t="str">
            <v>White - British</v>
          </cell>
          <cell r="M180" t="str">
            <v>T</v>
          </cell>
          <cell r="N180" t="str">
            <v>T</v>
          </cell>
          <cell r="O180" t="str">
            <v>SPS KS1 Ma BLW Y/N?</v>
          </cell>
          <cell r="P180" t="str">
            <v>N</v>
          </cell>
          <cell r="Q180" t="str">
            <v>Key Stage 1 Validated Result</v>
          </cell>
          <cell r="T180" t="str">
            <v>Summer</v>
          </cell>
        </row>
        <row r="181">
          <cell r="B181" t="str">
            <v>F</v>
          </cell>
          <cell r="C181">
            <v>41883</v>
          </cell>
          <cell r="G181" t="str">
            <v>N</v>
          </cell>
          <cell r="J181" t="str">
            <v>F</v>
          </cell>
          <cell r="K181" t="str">
            <v>White - British</v>
          </cell>
          <cell r="M181" t="str">
            <v>T</v>
          </cell>
          <cell r="N181" t="str">
            <v>T</v>
          </cell>
          <cell r="O181" t="str">
            <v>SPS KS1 Ma PKF Y/N?</v>
          </cell>
          <cell r="P181" t="str">
            <v>N</v>
          </cell>
          <cell r="Q181" t="str">
            <v>Key Stage 1 Validated Result</v>
          </cell>
          <cell r="T181" t="str">
            <v>Summer</v>
          </cell>
        </row>
        <row r="182">
          <cell r="B182" t="str">
            <v>F</v>
          </cell>
          <cell r="C182">
            <v>41883</v>
          </cell>
          <cell r="G182" t="str">
            <v>N</v>
          </cell>
          <cell r="J182" t="str">
            <v>F</v>
          </cell>
          <cell r="K182" t="str">
            <v>White - British</v>
          </cell>
          <cell r="M182" t="str">
            <v>T</v>
          </cell>
          <cell r="N182" t="str">
            <v>T</v>
          </cell>
          <cell r="O182" t="str">
            <v>SPS KS1 Wr A Y/N?</v>
          </cell>
          <cell r="P182" t="str">
            <v>N</v>
          </cell>
          <cell r="Q182" t="str">
            <v>Key Stage 1 Validated Result</v>
          </cell>
          <cell r="T182" t="str">
            <v>Summer</v>
          </cell>
        </row>
        <row r="183">
          <cell r="B183" t="str">
            <v>F</v>
          </cell>
          <cell r="C183">
            <v>41883</v>
          </cell>
          <cell r="G183" t="str">
            <v>N</v>
          </cell>
          <cell r="J183" t="str">
            <v>F</v>
          </cell>
          <cell r="K183" t="str">
            <v>White - British</v>
          </cell>
          <cell r="M183" t="str">
            <v>T</v>
          </cell>
          <cell r="N183" t="str">
            <v>T</v>
          </cell>
          <cell r="O183" t="str">
            <v>SPS KS1 Rd EXS Y/N?</v>
          </cell>
          <cell r="P183" t="str">
            <v>Y</v>
          </cell>
          <cell r="Q183" t="str">
            <v>Key Stage 1 Validated Result</v>
          </cell>
          <cell r="T183" t="str">
            <v>Summer</v>
          </cell>
        </row>
        <row r="184">
          <cell r="B184" t="str">
            <v>M</v>
          </cell>
          <cell r="C184">
            <v>41883</v>
          </cell>
          <cell r="J184" t="str">
            <v>F</v>
          </cell>
          <cell r="K184" t="str">
            <v>White - British</v>
          </cell>
          <cell r="M184" t="str">
            <v>F</v>
          </cell>
          <cell r="N184" t="str">
            <v>F</v>
          </cell>
          <cell r="O184" t="str">
            <v>SPS KS1 Wr WTS Y/N?</v>
          </cell>
          <cell r="P184" t="str">
            <v>N</v>
          </cell>
          <cell r="Q184" t="str">
            <v>Key Stage 1 Validated Result</v>
          </cell>
          <cell r="T184" t="str">
            <v>Autumn</v>
          </cell>
        </row>
        <row r="185">
          <cell r="B185" t="str">
            <v>M</v>
          </cell>
          <cell r="C185">
            <v>41883</v>
          </cell>
          <cell r="J185" t="str">
            <v>F</v>
          </cell>
          <cell r="K185" t="str">
            <v>White - British</v>
          </cell>
          <cell r="M185" t="str">
            <v>F</v>
          </cell>
          <cell r="N185" t="str">
            <v>F</v>
          </cell>
          <cell r="O185" t="str">
            <v>SPS KS1 Rd GDS Y/N?</v>
          </cell>
          <cell r="P185" t="str">
            <v>N</v>
          </cell>
          <cell r="Q185" t="str">
            <v>Key Stage 1 Validated Result</v>
          </cell>
          <cell r="T185" t="str">
            <v>Autumn</v>
          </cell>
        </row>
        <row r="186">
          <cell r="B186" t="str">
            <v>M</v>
          </cell>
          <cell r="C186">
            <v>41883</v>
          </cell>
          <cell r="J186" t="str">
            <v>F</v>
          </cell>
          <cell r="K186" t="str">
            <v>White - British</v>
          </cell>
          <cell r="M186" t="str">
            <v>F</v>
          </cell>
          <cell r="N186" t="str">
            <v>F</v>
          </cell>
          <cell r="O186" t="str">
            <v>SPS KS1 Wr D Y/N?</v>
          </cell>
          <cell r="P186" t="str">
            <v>N</v>
          </cell>
          <cell r="Q186" t="str">
            <v>Key Stage 1 Validated Result</v>
          </cell>
          <cell r="T186" t="str">
            <v>Autumn</v>
          </cell>
        </row>
        <row r="187">
          <cell r="B187" t="str">
            <v>M</v>
          </cell>
          <cell r="C187">
            <v>41883</v>
          </cell>
          <cell r="J187" t="str">
            <v>F</v>
          </cell>
          <cell r="K187" t="str">
            <v>White - British</v>
          </cell>
          <cell r="M187" t="str">
            <v>F</v>
          </cell>
          <cell r="N187" t="str">
            <v>F</v>
          </cell>
          <cell r="O187" t="str">
            <v>SPS KS1 Ma EXS Y/N?</v>
          </cell>
          <cell r="P187" t="str">
            <v>N</v>
          </cell>
          <cell r="Q187" t="str">
            <v>Key Stage 1 Validated Result</v>
          </cell>
          <cell r="T187" t="str">
            <v>Autumn</v>
          </cell>
        </row>
        <row r="188">
          <cell r="B188" t="str">
            <v>M</v>
          </cell>
          <cell r="C188">
            <v>41883</v>
          </cell>
          <cell r="J188" t="str">
            <v>F</v>
          </cell>
          <cell r="K188" t="str">
            <v>White - British</v>
          </cell>
          <cell r="M188" t="str">
            <v>F</v>
          </cell>
          <cell r="N188" t="str">
            <v>F</v>
          </cell>
          <cell r="O188" t="str">
            <v>SPS KS1 Rd A Y/N?</v>
          </cell>
          <cell r="P188" t="str">
            <v>N</v>
          </cell>
          <cell r="Q188" t="str">
            <v>Key Stage 1 Validated Result</v>
          </cell>
          <cell r="T188" t="str">
            <v>Autumn</v>
          </cell>
        </row>
        <row r="189">
          <cell r="B189" t="str">
            <v>M</v>
          </cell>
          <cell r="C189">
            <v>41883</v>
          </cell>
          <cell r="J189" t="str">
            <v>F</v>
          </cell>
          <cell r="K189" t="str">
            <v>White - British</v>
          </cell>
          <cell r="M189" t="str">
            <v>F</v>
          </cell>
          <cell r="N189" t="str">
            <v>F</v>
          </cell>
          <cell r="O189" t="str">
            <v>SPS KS1 Rd WTS Y/N?</v>
          </cell>
          <cell r="P189" t="str">
            <v>N</v>
          </cell>
          <cell r="Q189" t="str">
            <v>Key Stage 1 Validated Result</v>
          </cell>
          <cell r="T189" t="str">
            <v>Autumn</v>
          </cell>
        </row>
        <row r="190">
          <cell r="B190" t="str">
            <v>M</v>
          </cell>
          <cell r="C190">
            <v>41883</v>
          </cell>
          <cell r="J190" t="str">
            <v>F</v>
          </cell>
          <cell r="K190" t="str">
            <v>White - British</v>
          </cell>
          <cell r="M190" t="str">
            <v>F</v>
          </cell>
          <cell r="N190" t="str">
            <v>F</v>
          </cell>
          <cell r="O190" t="str">
            <v>SPS KS1 Wr BLW Y/N?</v>
          </cell>
          <cell r="P190" t="str">
            <v>N</v>
          </cell>
          <cell r="Q190" t="str">
            <v>Key Stage 1 Validated Result</v>
          </cell>
          <cell r="T190" t="str">
            <v>Autumn</v>
          </cell>
        </row>
        <row r="191">
          <cell r="B191" t="str">
            <v>M</v>
          </cell>
          <cell r="C191">
            <v>41883</v>
          </cell>
          <cell r="J191" t="str">
            <v>F</v>
          </cell>
          <cell r="K191" t="str">
            <v>White - British</v>
          </cell>
          <cell r="M191" t="str">
            <v>F</v>
          </cell>
          <cell r="N191" t="str">
            <v>F</v>
          </cell>
          <cell r="O191" t="str">
            <v>SPS KS1 Wr EXS or above Y/N?</v>
          </cell>
          <cell r="P191" t="str">
            <v>Y</v>
          </cell>
          <cell r="Q191" t="str">
            <v>Key Stage 1 Validated Result</v>
          </cell>
          <cell r="T191" t="str">
            <v>Autumn</v>
          </cell>
        </row>
        <row r="192">
          <cell r="B192" t="str">
            <v>M</v>
          </cell>
          <cell r="C192">
            <v>41883</v>
          </cell>
          <cell r="J192" t="str">
            <v>F</v>
          </cell>
          <cell r="K192" t="str">
            <v>White - British</v>
          </cell>
          <cell r="M192" t="str">
            <v>F</v>
          </cell>
          <cell r="N192" t="str">
            <v>F</v>
          </cell>
          <cell r="O192" t="str">
            <v>SPS KS1 Rd D Y/N?</v>
          </cell>
          <cell r="P192" t="str">
            <v>N</v>
          </cell>
          <cell r="Q192" t="str">
            <v>Key Stage 1 Validated Result</v>
          </cell>
          <cell r="T192" t="str">
            <v>Autumn</v>
          </cell>
        </row>
        <row r="193">
          <cell r="B193" t="str">
            <v>M</v>
          </cell>
          <cell r="C193">
            <v>41883</v>
          </cell>
          <cell r="J193" t="str">
            <v>F</v>
          </cell>
          <cell r="K193" t="str">
            <v>White - British</v>
          </cell>
          <cell r="M193" t="str">
            <v>F</v>
          </cell>
          <cell r="N193" t="str">
            <v>F</v>
          </cell>
          <cell r="O193" t="str">
            <v>SPS KS1 Rd EXS or above Y/N?</v>
          </cell>
          <cell r="P193" t="str">
            <v>Y</v>
          </cell>
          <cell r="Q193" t="str">
            <v>Key Stage 1 Validated Result</v>
          </cell>
          <cell r="T193" t="str">
            <v>Autumn</v>
          </cell>
        </row>
        <row r="194">
          <cell r="B194" t="str">
            <v>M</v>
          </cell>
          <cell r="C194">
            <v>41883</v>
          </cell>
          <cell r="J194" t="str">
            <v>F</v>
          </cell>
          <cell r="K194" t="str">
            <v>White - British</v>
          </cell>
          <cell r="M194" t="str">
            <v>F</v>
          </cell>
          <cell r="N194" t="str">
            <v>F</v>
          </cell>
          <cell r="O194" t="str">
            <v>SPS KS1 Ma GDS Y/N?</v>
          </cell>
          <cell r="P194" t="str">
            <v>Y</v>
          </cell>
          <cell r="Q194" t="str">
            <v>Key Stage 1 Validated Result</v>
          </cell>
          <cell r="T194" t="str">
            <v>Autumn</v>
          </cell>
        </row>
        <row r="195">
          <cell r="B195" t="str">
            <v>M</v>
          </cell>
          <cell r="C195">
            <v>41883</v>
          </cell>
          <cell r="J195" t="str">
            <v>F</v>
          </cell>
          <cell r="K195" t="str">
            <v>White - British</v>
          </cell>
          <cell r="M195" t="str">
            <v>F</v>
          </cell>
          <cell r="N195" t="str">
            <v>F</v>
          </cell>
          <cell r="O195" t="str">
            <v>SPS KS1 Wr EXS Y/N?</v>
          </cell>
          <cell r="P195" t="str">
            <v>Y</v>
          </cell>
          <cell r="Q195" t="str">
            <v>Key Stage 1 Validated Result</v>
          </cell>
          <cell r="T195" t="str">
            <v>Autumn</v>
          </cell>
        </row>
        <row r="196">
          <cell r="B196" t="str">
            <v>M</v>
          </cell>
          <cell r="C196">
            <v>41883</v>
          </cell>
          <cell r="J196" t="str">
            <v>F</v>
          </cell>
          <cell r="K196" t="str">
            <v>White - British</v>
          </cell>
          <cell r="M196" t="str">
            <v>F</v>
          </cell>
          <cell r="N196" t="str">
            <v>F</v>
          </cell>
          <cell r="O196" t="str">
            <v>SPS KS1 Rd PKF Y/N?</v>
          </cell>
          <cell r="P196" t="str">
            <v>N</v>
          </cell>
          <cell r="Q196" t="str">
            <v>Key Stage 1 Validated Result</v>
          </cell>
          <cell r="T196" t="str">
            <v>Autumn</v>
          </cell>
        </row>
        <row r="197">
          <cell r="B197" t="str">
            <v>M</v>
          </cell>
          <cell r="C197">
            <v>41883</v>
          </cell>
          <cell r="J197" t="str">
            <v>F</v>
          </cell>
          <cell r="K197" t="str">
            <v>White - British</v>
          </cell>
          <cell r="M197" t="str">
            <v>F</v>
          </cell>
          <cell r="N197" t="str">
            <v>F</v>
          </cell>
          <cell r="O197" t="str">
            <v>SPS KS1 Ma WTS Y/N?</v>
          </cell>
          <cell r="P197" t="str">
            <v>N</v>
          </cell>
          <cell r="Q197" t="str">
            <v>Key Stage 1 Validated Result</v>
          </cell>
          <cell r="T197" t="str">
            <v>Autumn</v>
          </cell>
        </row>
        <row r="198">
          <cell r="B198" t="str">
            <v>M</v>
          </cell>
          <cell r="C198">
            <v>41883</v>
          </cell>
          <cell r="J198" t="str">
            <v>F</v>
          </cell>
          <cell r="K198" t="str">
            <v>White - British</v>
          </cell>
          <cell r="M198" t="str">
            <v>F</v>
          </cell>
          <cell r="N198" t="str">
            <v>F</v>
          </cell>
          <cell r="O198" t="str">
            <v>SPS KS1 Ma EXS or above Y/N?</v>
          </cell>
          <cell r="P198" t="str">
            <v>Y</v>
          </cell>
          <cell r="Q198" t="str">
            <v>Key Stage 1 Validated Result</v>
          </cell>
          <cell r="T198" t="str">
            <v>Autumn</v>
          </cell>
        </row>
        <row r="199">
          <cell r="B199" t="str">
            <v>M</v>
          </cell>
          <cell r="C199">
            <v>41883</v>
          </cell>
          <cell r="J199" t="str">
            <v>F</v>
          </cell>
          <cell r="K199" t="str">
            <v>White - British</v>
          </cell>
          <cell r="M199" t="str">
            <v>F</v>
          </cell>
          <cell r="N199" t="str">
            <v>F</v>
          </cell>
          <cell r="O199" t="str">
            <v>SPS KS1 Wr GDS Y/N?</v>
          </cell>
          <cell r="P199" t="str">
            <v>N</v>
          </cell>
          <cell r="Q199" t="str">
            <v>Key Stage 1 Validated Result</v>
          </cell>
          <cell r="T199" t="str">
            <v>Autumn</v>
          </cell>
        </row>
        <row r="200">
          <cell r="B200" t="str">
            <v>M</v>
          </cell>
          <cell r="C200">
            <v>41883</v>
          </cell>
          <cell r="J200" t="str">
            <v>F</v>
          </cell>
          <cell r="K200" t="str">
            <v>White - British</v>
          </cell>
          <cell r="M200" t="str">
            <v>F</v>
          </cell>
          <cell r="N200" t="str">
            <v>F</v>
          </cell>
          <cell r="O200" t="str">
            <v>SPS KS1 Rd BLW Y/N?</v>
          </cell>
          <cell r="P200" t="str">
            <v>N</v>
          </cell>
          <cell r="Q200" t="str">
            <v>Key Stage 1 Validated Result</v>
          </cell>
          <cell r="T200" t="str">
            <v>Autumn</v>
          </cell>
        </row>
        <row r="201">
          <cell r="B201" t="str">
            <v>M</v>
          </cell>
          <cell r="C201">
            <v>41883</v>
          </cell>
          <cell r="J201" t="str">
            <v>F</v>
          </cell>
          <cell r="K201" t="str">
            <v>White - British</v>
          </cell>
          <cell r="M201" t="str">
            <v>F</v>
          </cell>
          <cell r="N201" t="str">
            <v>F</v>
          </cell>
          <cell r="O201" t="str">
            <v>SPS KS1 Wr PKF Y/N?</v>
          </cell>
          <cell r="P201" t="str">
            <v>N</v>
          </cell>
          <cell r="Q201" t="str">
            <v>Key Stage 1 Validated Result</v>
          </cell>
          <cell r="T201" t="str">
            <v>Autumn</v>
          </cell>
        </row>
        <row r="202">
          <cell r="B202" t="str">
            <v>M</v>
          </cell>
          <cell r="C202">
            <v>41883</v>
          </cell>
          <cell r="J202" t="str">
            <v>F</v>
          </cell>
          <cell r="K202" t="str">
            <v>White - British</v>
          </cell>
          <cell r="M202" t="str">
            <v>F</v>
          </cell>
          <cell r="N202" t="str">
            <v>F</v>
          </cell>
          <cell r="O202" t="str">
            <v>SPS KS1 TA Exists Y/N?</v>
          </cell>
          <cell r="P202" t="str">
            <v>Y</v>
          </cell>
          <cell r="Q202" t="str">
            <v>Key Stage 1 Validated Result</v>
          </cell>
          <cell r="T202" t="str">
            <v>Autumn</v>
          </cell>
        </row>
        <row r="203">
          <cell r="B203" t="str">
            <v>M</v>
          </cell>
          <cell r="C203">
            <v>41883</v>
          </cell>
          <cell r="J203" t="str">
            <v>F</v>
          </cell>
          <cell r="K203" t="str">
            <v>White - British</v>
          </cell>
          <cell r="M203" t="str">
            <v>F</v>
          </cell>
          <cell r="N203" t="str">
            <v>F</v>
          </cell>
          <cell r="O203" t="str">
            <v>SPS KS1 Sc EXS Y/N?</v>
          </cell>
          <cell r="P203" t="str">
            <v>Y</v>
          </cell>
          <cell r="Q203" t="str">
            <v>Key Stage 1 Validated Result</v>
          </cell>
          <cell r="T203" t="str">
            <v>Autumn</v>
          </cell>
        </row>
        <row r="204">
          <cell r="B204" t="str">
            <v>M</v>
          </cell>
          <cell r="C204">
            <v>41883</v>
          </cell>
          <cell r="J204" t="str">
            <v>F</v>
          </cell>
          <cell r="K204" t="str">
            <v>White - British</v>
          </cell>
          <cell r="M204" t="str">
            <v>F</v>
          </cell>
          <cell r="N204" t="str">
            <v>F</v>
          </cell>
          <cell r="O204" t="str">
            <v>SPS KS1 Ma A Y/N?</v>
          </cell>
          <cell r="P204" t="str">
            <v>N</v>
          </cell>
          <cell r="Q204" t="str">
            <v>Key Stage 1 Validated Result</v>
          </cell>
          <cell r="T204" t="str">
            <v>Autumn</v>
          </cell>
        </row>
        <row r="205">
          <cell r="B205" t="str">
            <v>M</v>
          </cell>
          <cell r="C205">
            <v>41883</v>
          </cell>
          <cell r="J205" t="str">
            <v>F</v>
          </cell>
          <cell r="K205" t="str">
            <v>White - British</v>
          </cell>
          <cell r="M205" t="str">
            <v>F</v>
          </cell>
          <cell r="N205" t="str">
            <v>F</v>
          </cell>
          <cell r="O205" t="str">
            <v>SPS KS1 Ma D Y/N?</v>
          </cell>
          <cell r="P205" t="str">
            <v>N</v>
          </cell>
          <cell r="Q205" t="str">
            <v>Key Stage 1 Validated Result</v>
          </cell>
          <cell r="T205" t="str">
            <v>Autumn</v>
          </cell>
        </row>
        <row r="206">
          <cell r="B206" t="str">
            <v>M</v>
          </cell>
          <cell r="C206">
            <v>41883</v>
          </cell>
          <cell r="J206" t="str">
            <v>F</v>
          </cell>
          <cell r="K206" t="str">
            <v>White - British</v>
          </cell>
          <cell r="M206" t="str">
            <v>F</v>
          </cell>
          <cell r="N206" t="str">
            <v>F</v>
          </cell>
          <cell r="O206" t="str">
            <v>SPS KS1 Ma BLW Y/N?</v>
          </cell>
          <cell r="P206" t="str">
            <v>N</v>
          </cell>
          <cell r="Q206" t="str">
            <v>Key Stage 1 Validated Result</v>
          </cell>
          <cell r="T206" t="str">
            <v>Autumn</v>
          </cell>
        </row>
        <row r="207">
          <cell r="B207" t="str">
            <v>M</v>
          </cell>
          <cell r="C207">
            <v>41883</v>
          </cell>
          <cell r="J207" t="str">
            <v>F</v>
          </cell>
          <cell r="K207" t="str">
            <v>White - British</v>
          </cell>
          <cell r="M207" t="str">
            <v>F</v>
          </cell>
          <cell r="N207" t="str">
            <v>F</v>
          </cell>
          <cell r="O207" t="str">
            <v>SPS KS1 Ma PKF Y/N?</v>
          </cell>
          <cell r="P207" t="str">
            <v>N</v>
          </cell>
          <cell r="Q207" t="str">
            <v>Key Stage 1 Validated Result</v>
          </cell>
          <cell r="T207" t="str">
            <v>Autumn</v>
          </cell>
        </row>
        <row r="208">
          <cell r="B208" t="str">
            <v>M</v>
          </cell>
          <cell r="C208">
            <v>41883</v>
          </cell>
          <cell r="J208" t="str">
            <v>F</v>
          </cell>
          <cell r="K208" t="str">
            <v>White - British</v>
          </cell>
          <cell r="M208" t="str">
            <v>F</v>
          </cell>
          <cell r="N208" t="str">
            <v>F</v>
          </cell>
          <cell r="O208" t="str">
            <v>SPS KS1 Wr A Y/N?</v>
          </cell>
          <cell r="P208" t="str">
            <v>N</v>
          </cell>
          <cell r="Q208" t="str">
            <v>Key Stage 1 Validated Result</v>
          </cell>
          <cell r="T208" t="str">
            <v>Autumn</v>
          </cell>
        </row>
        <row r="209">
          <cell r="B209" t="str">
            <v>M</v>
          </cell>
          <cell r="C209">
            <v>41883</v>
          </cell>
          <cell r="J209" t="str">
            <v>F</v>
          </cell>
          <cell r="K209" t="str">
            <v>White - British</v>
          </cell>
          <cell r="M209" t="str">
            <v>F</v>
          </cell>
          <cell r="N209" t="str">
            <v>F</v>
          </cell>
          <cell r="O209" t="str">
            <v>SPS KS1 Rd EXS Y/N?</v>
          </cell>
          <cell r="P209" t="str">
            <v>Y</v>
          </cell>
          <cell r="Q209" t="str">
            <v>Key Stage 1 Validated Result</v>
          </cell>
          <cell r="T209" t="str">
            <v>Autumn</v>
          </cell>
        </row>
        <row r="210">
          <cell r="B210" t="str">
            <v>M</v>
          </cell>
          <cell r="C210">
            <v>41883</v>
          </cell>
          <cell r="G210" t="str">
            <v>N</v>
          </cell>
          <cell r="J210" t="str">
            <v>F</v>
          </cell>
          <cell r="K210" t="str">
            <v>White - British</v>
          </cell>
          <cell r="M210" t="str">
            <v>F</v>
          </cell>
          <cell r="N210" t="str">
            <v>F</v>
          </cell>
          <cell r="O210" t="str">
            <v>SPS KS1 Wr WTS Y/N?</v>
          </cell>
          <cell r="P210" t="str">
            <v>N</v>
          </cell>
          <cell r="Q210" t="str">
            <v>Key Stage 1 Validated Result</v>
          </cell>
          <cell r="T210" t="str">
            <v>Spring</v>
          </cell>
        </row>
        <row r="211">
          <cell r="B211" t="str">
            <v>M</v>
          </cell>
          <cell r="C211">
            <v>41883</v>
          </cell>
          <cell r="G211" t="str">
            <v>N</v>
          </cell>
          <cell r="J211" t="str">
            <v>F</v>
          </cell>
          <cell r="K211" t="str">
            <v>White - British</v>
          </cell>
          <cell r="M211" t="str">
            <v>F</v>
          </cell>
          <cell r="N211" t="str">
            <v>F</v>
          </cell>
          <cell r="O211" t="str">
            <v>SPS KS1 Rd GDS Y/N?</v>
          </cell>
          <cell r="P211" t="str">
            <v>Y</v>
          </cell>
          <cell r="Q211" t="str">
            <v>Key Stage 1 Validated Result</v>
          </cell>
          <cell r="T211" t="str">
            <v>Spring</v>
          </cell>
        </row>
        <row r="212">
          <cell r="B212" t="str">
            <v>M</v>
          </cell>
          <cell r="C212">
            <v>41883</v>
          </cell>
          <cell r="G212" t="str">
            <v>N</v>
          </cell>
          <cell r="J212" t="str">
            <v>F</v>
          </cell>
          <cell r="K212" t="str">
            <v>White - British</v>
          </cell>
          <cell r="M212" t="str">
            <v>F</v>
          </cell>
          <cell r="N212" t="str">
            <v>F</v>
          </cell>
          <cell r="O212" t="str">
            <v>SPS KS1 Ma EXS Y/N?</v>
          </cell>
          <cell r="P212" t="str">
            <v>N</v>
          </cell>
          <cell r="Q212" t="str">
            <v>Key Stage 1 Validated Result</v>
          </cell>
          <cell r="T212" t="str">
            <v>Spring</v>
          </cell>
        </row>
        <row r="213">
          <cell r="B213" t="str">
            <v>M</v>
          </cell>
          <cell r="C213">
            <v>41883</v>
          </cell>
          <cell r="G213" t="str">
            <v>N</v>
          </cell>
          <cell r="J213" t="str">
            <v>F</v>
          </cell>
          <cell r="K213" t="str">
            <v>White - British</v>
          </cell>
          <cell r="M213" t="str">
            <v>F</v>
          </cell>
          <cell r="N213" t="str">
            <v>F</v>
          </cell>
          <cell r="O213" t="str">
            <v>SPS KS1 Wr D Y/N?</v>
          </cell>
          <cell r="P213" t="str">
            <v>N</v>
          </cell>
          <cell r="Q213" t="str">
            <v>Key Stage 1 Validated Result</v>
          </cell>
          <cell r="T213" t="str">
            <v>Spring</v>
          </cell>
        </row>
        <row r="214">
          <cell r="B214" t="str">
            <v>M</v>
          </cell>
          <cell r="C214">
            <v>41883</v>
          </cell>
          <cell r="G214" t="str">
            <v>N</v>
          </cell>
          <cell r="J214" t="str">
            <v>F</v>
          </cell>
          <cell r="K214" t="str">
            <v>White - British</v>
          </cell>
          <cell r="M214" t="str">
            <v>F</v>
          </cell>
          <cell r="N214" t="str">
            <v>F</v>
          </cell>
          <cell r="O214" t="str">
            <v>SPS KS1 Rd A Y/N?</v>
          </cell>
          <cell r="P214" t="str">
            <v>N</v>
          </cell>
          <cell r="Q214" t="str">
            <v>Key Stage 1 Validated Result</v>
          </cell>
          <cell r="T214" t="str">
            <v>Spring</v>
          </cell>
        </row>
        <row r="215">
          <cell r="B215" t="str">
            <v>M</v>
          </cell>
          <cell r="C215">
            <v>41883</v>
          </cell>
          <cell r="G215" t="str">
            <v>N</v>
          </cell>
          <cell r="J215" t="str">
            <v>F</v>
          </cell>
          <cell r="K215" t="str">
            <v>White - British</v>
          </cell>
          <cell r="M215" t="str">
            <v>F</v>
          </cell>
          <cell r="N215" t="str">
            <v>F</v>
          </cell>
          <cell r="O215" t="str">
            <v>SPS KS1 Rd WTS Y/N?</v>
          </cell>
          <cell r="P215" t="str">
            <v>N</v>
          </cell>
          <cell r="Q215" t="str">
            <v>Key Stage 1 Validated Result</v>
          </cell>
          <cell r="T215" t="str">
            <v>Spring</v>
          </cell>
        </row>
        <row r="216">
          <cell r="B216" t="str">
            <v>M</v>
          </cell>
          <cell r="C216">
            <v>41883</v>
          </cell>
          <cell r="G216" t="str">
            <v>N</v>
          </cell>
          <cell r="J216" t="str">
            <v>F</v>
          </cell>
          <cell r="K216" t="str">
            <v>White - British</v>
          </cell>
          <cell r="M216" t="str">
            <v>F</v>
          </cell>
          <cell r="N216" t="str">
            <v>F</v>
          </cell>
          <cell r="O216" t="str">
            <v>SPS KS1 Wr BLW Y/N?</v>
          </cell>
          <cell r="P216" t="str">
            <v>N</v>
          </cell>
          <cell r="Q216" t="str">
            <v>Key Stage 1 Validated Result</v>
          </cell>
          <cell r="T216" t="str">
            <v>Spring</v>
          </cell>
        </row>
        <row r="217">
          <cell r="B217" t="str">
            <v>M</v>
          </cell>
          <cell r="C217">
            <v>41883</v>
          </cell>
          <cell r="G217" t="str">
            <v>N</v>
          </cell>
          <cell r="J217" t="str">
            <v>F</v>
          </cell>
          <cell r="K217" t="str">
            <v>White - British</v>
          </cell>
          <cell r="M217" t="str">
            <v>F</v>
          </cell>
          <cell r="N217" t="str">
            <v>F</v>
          </cell>
          <cell r="O217" t="str">
            <v>SPS KS1 Wr EXS or above Y/N?</v>
          </cell>
          <cell r="P217" t="str">
            <v>Y</v>
          </cell>
          <cell r="Q217" t="str">
            <v>Key Stage 1 Validated Result</v>
          </cell>
          <cell r="T217" t="str">
            <v>Spring</v>
          </cell>
        </row>
        <row r="218">
          <cell r="B218" t="str">
            <v>M</v>
          </cell>
          <cell r="C218">
            <v>41883</v>
          </cell>
          <cell r="G218" t="str">
            <v>N</v>
          </cell>
          <cell r="J218" t="str">
            <v>F</v>
          </cell>
          <cell r="K218" t="str">
            <v>White - British</v>
          </cell>
          <cell r="M218" t="str">
            <v>F</v>
          </cell>
          <cell r="N218" t="str">
            <v>F</v>
          </cell>
          <cell r="O218" t="str">
            <v>SPS KS1 Rd D Y/N?</v>
          </cell>
          <cell r="P218" t="str">
            <v>N</v>
          </cell>
          <cell r="Q218" t="str">
            <v>Key Stage 1 Validated Result</v>
          </cell>
          <cell r="T218" t="str">
            <v>Spring</v>
          </cell>
        </row>
        <row r="219">
          <cell r="B219" t="str">
            <v>M</v>
          </cell>
          <cell r="C219">
            <v>41883</v>
          </cell>
          <cell r="G219" t="str">
            <v>N</v>
          </cell>
          <cell r="J219" t="str">
            <v>F</v>
          </cell>
          <cell r="K219" t="str">
            <v>White - British</v>
          </cell>
          <cell r="M219" t="str">
            <v>F</v>
          </cell>
          <cell r="N219" t="str">
            <v>F</v>
          </cell>
          <cell r="O219" t="str">
            <v>SPS KS1 Rd EXS or above Y/N?</v>
          </cell>
          <cell r="P219" t="str">
            <v>Y</v>
          </cell>
          <cell r="Q219" t="str">
            <v>Key Stage 1 Validated Result</v>
          </cell>
          <cell r="T219" t="str">
            <v>Spring</v>
          </cell>
        </row>
        <row r="220">
          <cell r="B220" t="str">
            <v>M</v>
          </cell>
          <cell r="C220">
            <v>41883</v>
          </cell>
          <cell r="G220" t="str">
            <v>N</v>
          </cell>
          <cell r="J220" t="str">
            <v>F</v>
          </cell>
          <cell r="K220" t="str">
            <v>White - British</v>
          </cell>
          <cell r="M220" t="str">
            <v>F</v>
          </cell>
          <cell r="N220" t="str">
            <v>F</v>
          </cell>
          <cell r="O220" t="str">
            <v>SPS KS1 Ma GDS Y/N?</v>
          </cell>
          <cell r="P220" t="str">
            <v>Y</v>
          </cell>
          <cell r="Q220" t="str">
            <v>Key Stage 1 Validated Result</v>
          </cell>
          <cell r="T220" t="str">
            <v>Spring</v>
          </cell>
        </row>
        <row r="221">
          <cell r="B221" t="str">
            <v>M</v>
          </cell>
          <cell r="C221">
            <v>41883</v>
          </cell>
          <cell r="G221" t="str">
            <v>N</v>
          </cell>
          <cell r="J221" t="str">
            <v>F</v>
          </cell>
          <cell r="K221" t="str">
            <v>White - British</v>
          </cell>
          <cell r="M221" t="str">
            <v>F</v>
          </cell>
          <cell r="N221" t="str">
            <v>F</v>
          </cell>
          <cell r="O221" t="str">
            <v>SPS KS1 Wr EXS Y/N?</v>
          </cell>
          <cell r="P221" t="str">
            <v>N</v>
          </cell>
          <cell r="Q221" t="str">
            <v>Key Stage 1 Validated Result</v>
          </cell>
          <cell r="T221" t="str">
            <v>Spring</v>
          </cell>
        </row>
        <row r="222">
          <cell r="B222" t="str">
            <v>M</v>
          </cell>
          <cell r="C222">
            <v>41883</v>
          </cell>
          <cell r="G222" t="str">
            <v>N</v>
          </cell>
          <cell r="J222" t="str">
            <v>F</v>
          </cell>
          <cell r="K222" t="str">
            <v>White - British</v>
          </cell>
          <cell r="M222" t="str">
            <v>F</v>
          </cell>
          <cell r="N222" t="str">
            <v>F</v>
          </cell>
          <cell r="O222" t="str">
            <v>SPS KS1 Rd PKF Y/N?</v>
          </cell>
          <cell r="P222" t="str">
            <v>N</v>
          </cell>
          <cell r="Q222" t="str">
            <v>Key Stage 1 Validated Result</v>
          </cell>
          <cell r="T222" t="str">
            <v>Spring</v>
          </cell>
        </row>
        <row r="223">
          <cell r="B223" t="str">
            <v>M</v>
          </cell>
          <cell r="C223">
            <v>41883</v>
          </cell>
          <cell r="G223" t="str">
            <v>N</v>
          </cell>
          <cell r="J223" t="str">
            <v>F</v>
          </cell>
          <cell r="K223" t="str">
            <v>White - British</v>
          </cell>
          <cell r="M223" t="str">
            <v>F</v>
          </cell>
          <cell r="N223" t="str">
            <v>F</v>
          </cell>
          <cell r="O223" t="str">
            <v>SPS KS1 Ma WTS Y/N?</v>
          </cell>
          <cell r="P223" t="str">
            <v>N</v>
          </cell>
          <cell r="Q223" t="str">
            <v>Key Stage 1 Validated Result</v>
          </cell>
          <cell r="T223" t="str">
            <v>Spring</v>
          </cell>
        </row>
        <row r="224">
          <cell r="B224" t="str">
            <v>M</v>
          </cell>
          <cell r="C224">
            <v>41883</v>
          </cell>
          <cell r="G224" t="str">
            <v>N</v>
          </cell>
          <cell r="J224" t="str">
            <v>F</v>
          </cell>
          <cell r="K224" t="str">
            <v>White - British</v>
          </cell>
          <cell r="M224" t="str">
            <v>F</v>
          </cell>
          <cell r="N224" t="str">
            <v>F</v>
          </cell>
          <cell r="O224" t="str">
            <v>SPS KS1 Ma EXS or above Y/N?</v>
          </cell>
          <cell r="P224" t="str">
            <v>Y</v>
          </cell>
          <cell r="Q224" t="str">
            <v>Key Stage 1 Validated Result</v>
          </cell>
          <cell r="T224" t="str">
            <v>Spring</v>
          </cell>
        </row>
        <row r="225">
          <cell r="B225" t="str">
            <v>M</v>
          </cell>
          <cell r="C225">
            <v>41883</v>
          </cell>
          <cell r="G225" t="str">
            <v>N</v>
          </cell>
          <cell r="J225" t="str">
            <v>F</v>
          </cell>
          <cell r="K225" t="str">
            <v>White - British</v>
          </cell>
          <cell r="M225" t="str">
            <v>F</v>
          </cell>
          <cell r="N225" t="str">
            <v>F</v>
          </cell>
          <cell r="O225" t="str">
            <v>SPS KS1 Wr GDS Y/N?</v>
          </cell>
          <cell r="P225" t="str">
            <v>Y</v>
          </cell>
          <cell r="Q225" t="str">
            <v>Key Stage 1 Validated Result</v>
          </cell>
          <cell r="T225" t="str">
            <v>Spring</v>
          </cell>
        </row>
        <row r="226">
          <cell r="B226" t="str">
            <v>M</v>
          </cell>
          <cell r="C226">
            <v>41883</v>
          </cell>
          <cell r="G226" t="str">
            <v>N</v>
          </cell>
          <cell r="J226" t="str">
            <v>F</v>
          </cell>
          <cell r="K226" t="str">
            <v>White - British</v>
          </cell>
          <cell r="M226" t="str">
            <v>F</v>
          </cell>
          <cell r="N226" t="str">
            <v>F</v>
          </cell>
          <cell r="O226" t="str">
            <v>SPS KS1 Rd BLW Y/N?</v>
          </cell>
          <cell r="P226" t="str">
            <v>N</v>
          </cell>
          <cell r="Q226" t="str">
            <v>Key Stage 1 Validated Result</v>
          </cell>
          <cell r="T226" t="str">
            <v>Spring</v>
          </cell>
        </row>
        <row r="227">
          <cell r="B227" t="str">
            <v>M</v>
          </cell>
          <cell r="C227">
            <v>41883</v>
          </cell>
          <cell r="G227" t="str">
            <v>N</v>
          </cell>
          <cell r="J227" t="str">
            <v>F</v>
          </cell>
          <cell r="K227" t="str">
            <v>White - British</v>
          </cell>
          <cell r="M227" t="str">
            <v>F</v>
          </cell>
          <cell r="N227" t="str">
            <v>F</v>
          </cell>
          <cell r="O227" t="str">
            <v>SPS KS1 Wr A Y/N?</v>
          </cell>
          <cell r="P227" t="str">
            <v>N</v>
          </cell>
          <cell r="Q227" t="str">
            <v>Key Stage 1 Validated Result</v>
          </cell>
          <cell r="T227" t="str">
            <v>Spring</v>
          </cell>
        </row>
        <row r="228">
          <cell r="B228" t="str">
            <v>M</v>
          </cell>
          <cell r="C228">
            <v>41883</v>
          </cell>
          <cell r="G228" t="str">
            <v>N</v>
          </cell>
          <cell r="J228" t="str">
            <v>F</v>
          </cell>
          <cell r="K228" t="str">
            <v>White - British</v>
          </cell>
          <cell r="M228" t="str">
            <v>F</v>
          </cell>
          <cell r="N228" t="str">
            <v>F</v>
          </cell>
          <cell r="O228" t="str">
            <v>SPS KS1 Wr PKF Y/N?</v>
          </cell>
          <cell r="P228" t="str">
            <v>N</v>
          </cell>
          <cell r="Q228" t="str">
            <v>Key Stage 1 Validated Result</v>
          </cell>
          <cell r="T228" t="str">
            <v>Spring</v>
          </cell>
        </row>
        <row r="229">
          <cell r="B229" t="str">
            <v>M</v>
          </cell>
          <cell r="C229">
            <v>41883</v>
          </cell>
          <cell r="G229" t="str">
            <v>N</v>
          </cell>
          <cell r="J229" t="str">
            <v>F</v>
          </cell>
          <cell r="K229" t="str">
            <v>White - British</v>
          </cell>
          <cell r="M229" t="str">
            <v>F</v>
          </cell>
          <cell r="N229" t="str">
            <v>F</v>
          </cell>
          <cell r="O229" t="str">
            <v>SPS KS1 TA Exists Y/N?</v>
          </cell>
          <cell r="P229" t="str">
            <v>Y</v>
          </cell>
          <cell r="Q229" t="str">
            <v>Key Stage 1 Validated Result</v>
          </cell>
          <cell r="T229" t="str">
            <v>Spring</v>
          </cell>
        </row>
        <row r="230">
          <cell r="B230" t="str">
            <v>M</v>
          </cell>
          <cell r="C230">
            <v>41883</v>
          </cell>
          <cell r="G230" t="str">
            <v>N</v>
          </cell>
          <cell r="J230" t="str">
            <v>F</v>
          </cell>
          <cell r="K230" t="str">
            <v>White - British</v>
          </cell>
          <cell r="M230" t="str">
            <v>F</v>
          </cell>
          <cell r="N230" t="str">
            <v>F</v>
          </cell>
          <cell r="O230" t="str">
            <v>SPS KS1 Sc EXS Y/N?</v>
          </cell>
          <cell r="P230" t="str">
            <v>Y</v>
          </cell>
          <cell r="Q230" t="str">
            <v>Key Stage 1 Validated Result</v>
          </cell>
          <cell r="T230" t="str">
            <v>Spring</v>
          </cell>
        </row>
        <row r="231">
          <cell r="B231" t="str">
            <v>M</v>
          </cell>
          <cell r="C231">
            <v>41883</v>
          </cell>
          <cell r="G231" t="str">
            <v>N</v>
          </cell>
          <cell r="J231" t="str">
            <v>F</v>
          </cell>
          <cell r="K231" t="str">
            <v>White - British</v>
          </cell>
          <cell r="M231" t="str">
            <v>F</v>
          </cell>
          <cell r="N231" t="str">
            <v>F</v>
          </cell>
          <cell r="O231" t="str">
            <v>SPS KS1 Ma A Y/N?</v>
          </cell>
          <cell r="P231" t="str">
            <v>N</v>
          </cell>
          <cell r="Q231" t="str">
            <v>Key Stage 1 Validated Result</v>
          </cell>
          <cell r="T231" t="str">
            <v>Spring</v>
          </cell>
        </row>
        <row r="232">
          <cell r="B232" t="str">
            <v>M</v>
          </cell>
          <cell r="C232">
            <v>41883</v>
          </cell>
          <cell r="G232" t="str">
            <v>N</v>
          </cell>
          <cell r="J232" t="str">
            <v>F</v>
          </cell>
          <cell r="K232" t="str">
            <v>White - British</v>
          </cell>
          <cell r="M232" t="str">
            <v>F</v>
          </cell>
          <cell r="N232" t="str">
            <v>F</v>
          </cell>
          <cell r="O232" t="str">
            <v>SPS KS1 Ma D Y/N?</v>
          </cell>
          <cell r="P232" t="str">
            <v>N</v>
          </cell>
          <cell r="Q232" t="str">
            <v>Key Stage 1 Validated Result</v>
          </cell>
          <cell r="T232" t="str">
            <v>Spring</v>
          </cell>
        </row>
        <row r="233">
          <cell r="B233" t="str">
            <v>M</v>
          </cell>
          <cell r="C233">
            <v>41883</v>
          </cell>
          <cell r="G233" t="str">
            <v>N</v>
          </cell>
          <cell r="J233" t="str">
            <v>F</v>
          </cell>
          <cell r="K233" t="str">
            <v>White - British</v>
          </cell>
          <cell r="M233" t="str">
            <v>F</v>
          </cell>
          <cell r="N233" t="str">
            <v>F</v>
          </cell>
          <cell r="O233" t="str">
            <v>SPS KS1 Ma BLW Y/N?</v>
          </cell>
          <cell r="P233" t="str">
            <v>N</v>
          </cell>
          <cell r="Q233" t="str">
            <v>Key Stage 1 Validated Result</v>
          </cell>
          <cell r="T233" t="str">
            <v>Spring</v>
          </cell>
        </row>
        <row r="234">
          <cell r="B234" t="str">
            <v>M</v>
          </cell>
          <cell r="C234">
            <v>41883</v>
          </cell>
          <cell r="G234" t="str">
            <v>N</v>
          </cell>
          <cell r="J234" t="str">
            <v>F</v>
          </cell>
          <cell r="K234" t="str">
            <v>White - British</v>
          </cell>
          <cell r="M234" t="str">
            <v>F</v>
          </cell>
          <cell r="N234" t="str">
            <v>F</v>
          </cell>
          <cell r="O234" t="str">
            <v>SPS KS1 Ma PKF Y/N?</v>
          </cell>
          <cell r="P234" t="str">
            <v>N</v>
          </cell>
          <cell r="Q234" t="str">
            <v>Key Stage 1 Validated Result</v>
          </cell>
          <cell r="T234" t="str">
            <v>Spring</v>
          </cell>
        </row>
        <row r="235">
          <cell r="B235" t="str">
            <v>M</v>
          </cell>
          <cell r="C235">
            <v>41883</v>
          </cell>
          <cell r="G235" t="str">
            <v>N</v>
          </cell>
          <cell r="J235" t="str">
            <v>F</v>
          </cell>
          <cell r="K235" t="str">
            <v>White - British</v>
          </cell>
          <cell r="M235" t="str">
            <v>F</v>
          </cell>
          <cell r="N235" t="str">
            <v>F</v>
          </cell>
          <cell r="O235" t="str">
            <v>SPS KS1 Rd EXS Y/N?</v>
          </cell>
          <cell r="P235" t="str">
            <v>N</v>
          </cell>
          <cell r="Q235" t="str">
            <v>Key Stage 1 Validated Result</v>
          </cell>
          <cell r="T235" t="str">
            <v>Spring</v>
          </cell>
        </row>
        <row r="236">
          <cell r="B236" t="str">
            <v>M</v>
          </cell>
          <cell r="C236">
            <v>41883</v>
          </cell>
          <cell r="G236" t="str">
            <v>N</v>
          </cell>
          <cell r="J236" t="str">
            <v>F</v>
          </cell>
          <cell r="K236" t="str">
            <v>White - British</v>
          </cell>
          <cell r="M236" t="str">
            <v>F</v>
          </cell>
          <cell r="N236" t="str">
            <v>F</v>
          </cell>
          <cell r="O236" t="str">
            <v>SPS KS1 Wr D Y/N?</v>
          </cell>
          <cell r="P236" t="str">
            <v>N</v>
          </cell>
          <cell r="Q236" t="str">
            <v>Key Stage 1 Validated Result</v>
          </cell>
          <cell r="T236" t="str">
            <v>Summer</v>
          </cell>
        </row>
        <row r="237">
          <cell r="B237" t="str">
            <v>M</v>
          </cell>
          <cell r="C237">
            <v>41883</v>
          </cell>
          <cell r="G237" t="str">
            <v>N</v>
          </cell>
          <cell r="J237" t="str">
            <v>F</v>
          </cell>
          <cell r="K237" t="str">
            <v>White - British</v>
          </cell>
          <cell r="M237" t="str">
            <v>F</v>
          </cell>
          <cell r="N237" t="str">
            <v>F</v>
          </cell>
          <cell r="O237" t="str">
            <v>SPS KS1 Wr WTS Y/N?</v>
          </cell>
          <cell r="P237" t="str">
            <v>N</v>
          </cell>
          <cell r="Q237" t="str">
            <v>Key Stage 1 Validated Result</v>
          </cell>
          <cell r="T237" t="str">
            <v>Summer</v>
          </cell>
        </row>
        <row r="238">
          <cell r="B238" t="str">
            <v>M</v>
          </cell>
          <cell r="C238">
            <v>41883</v>
          </cell>
          <cell r="G238" t="str">
            <v>N</v>
          </cell>
          <cell r="J238" t="str">
            <v>F</v>
          </cell>
          <cell r="K238" t="str">
            <v>White - British</v>
          </cell>
          <cell r="M238" t="str">
            <v>F</v>
          </cell>
          <cell r="N238" t="str">
            <v>F</v>
          </cell>
          <cell r="O238" t="str">
            <v>SPS KS1 Rd GDS Y/N?</v>
          </cell>
          <cell r="P238" t="str">
            <v>N</v>
          </cell>
          <cell r="Q238" t="str">
            <v>Key Stage 1 Validated Result</v>
          </cell>
          <cell r="T238" t="str">
            <v>Summer</v>
          </cell>
        </row>
        <row r="239">
          <cell r="B239" t="str">
            <v>M</v>
          </cell>
          <cell r="C239">
            <v>41883</v>
          </cell>
          <cell r="G239" t="str">
            <v>N</v>
          </cell>
          <cell r="J239" t="str">
            <v>F</v>
          </cell>
          <cell r="K239" t="str">
            <v>White - British</v>
          </cell>
          <cell r="M239" t="str">
            <v>F</v>
          </cell>
          <cell r="N239" t="str">
            <v>F</v>
          </cell>
          <cell r="O239" t="str">
            <v>SPS KS1 Ma EXS Y/N?</v>
          </cell>
          <cell r="P239" t="str">
            <v>Y</v>
          </cell>
          <cell r="Q239" t="str">
            <v>Key Stage 1 Validated Result</v>
          </cell>
          <cell r="T239" t="str">
            <v>Summer</v>
          </cell>
        </row>
        <row r="240">
          <cell r="B240" t="str">
            <v>M</v>
          </cell>
          <cell r="C240">
            <v>41883</v>
          </cell>
          <cell r="G240" t="str">
            <v>N</v>
          </cell>
          <cell r="J240" t="str">
            <v>F</v>
          </cell>
          <cell r="K240" t="str">
            <v>White - British</v>
          </cell>
          <cell r="M240" t="str">
            <v>F</v>
          </cell>
          <cell r="N240" t="str">
            <v>F</v>
          </cell>
          <cell r="O240" t="str">
            <v>SPS KS1 Rd A Y/N?</v>
          </cell>
          <cell r="P240" t="str">
            <v>N</v>
          </cell>
          <cell r="Q240" t="str">
            <v>Key Stage 1 Validated Result</v>
          </cell>
          <cell r="T240" t="str">
            <v>Summer</v>
          </cell>
        </row>
        <row r="241">
          <cell r="B241" t="str">
            <v>M</v>
          </cell>
          <cell r="C241">
            <v>41883</v>
          </cell>
          <cell r="G241" t="str">
            <v>N</v>
          </cell>
          <cell r="J241" t="str">
            <v>F</v>
          </cell>
          <cell r="K241" t="str">
            <v>White - British</v>
          </cell>
          <cell r="M241" t="str">
            <v>F</v>
          </cell>
          <cell r="N241" t="str">
            <v>F</v>
          </cell>
          <cell r="O241" t="str">
            <v>SPS KS1 Rd WTS Y/N?</v>
          </cell>
          <cell r="P241" t="str">
            <v>N</v>
          </cell>
          <cell r="Q241" t="str">
            <v>Key Stage 1 Validated Result</v>
          </cell>
          <cell r="T241" t="str">
            <v>Summer</v>
          </cell>
        </row>
        <row r="242">
          <cell r="B242" t="str">
            <v>M</v>
          </cell>
          <cell r="C242">
            <v>41883</v>
          </cell>
          <cell r="G242" t="str">
            <v>N</v>
          </cell>
          <cell r="J242" t="str">
            <v>F</v>
          </cell>
          <cell r="K242" t="str">
            <v>White - British</v>
          </cell>
          <cell r="M242" t="str">
            <v>F</v>
          </cell>
          <cell r="N242" t="str">
            <v>F</v>
          </cell>
          <cell r="O242" t="str">
            <v>SPS KS1 Wr BLW Y/N?</v>
          </cell>
          <cell r="P242" t="str">
            <v>N</v>
          </cell>
          <cell r="Q242" t="str">
            <v>Key Stage 1 Validated Result</v>
          </cell>
          <cell r="T242" t="str">
            <v>Summer</v>
          </cell>
        </row>
        <row r="243">
          <cell r="B243" t="str">
            <v>M</v>
          </cell>
          <cell r="C243">
            <v>41883</v>
          </cell>
          <cell r="G243" t="str">
            <v>N</v>
          </cell>
          <cell r="J243" t="str">
            <v>F</v>
          </cell>
          <cell r="K243" t="str">
            <v>White - British</v>
          </cell>
          <cell r="M243" t="str">
            <v>F</v>
          </cell>
          <cell r="N243" t="str">
            <v>F</v>
          </cell>
          <cell r="O243" t="str">
            <v>SPS KS1 Wr EXS or above Y/N?</v>
          </cell>
          <cell r="P243" t="str">
            <v>Y</v>
          </cell>
          <cell r="Q243" t="str">
            <v>Key Stage 1 Validated Result</v>
          </cell>
          <cell r="T243" t="str">
            <v>Summer</v>
          </cell>
        </row>
        <row r="244">
          <cell r="B244" t="str">
            <v>M</v>
          </cell>
          <cell r="C244">
            <v>41883</v>
          </cell>
          <cell r="G244" t="str">
            <v>N</v>
          </cell>
          <cell r="J244" t="str">
            <v>F</v>
          </cell>
          <cell r="K244" t="str">
            <v>White - British</v>
          </cell>
          <cell r="M244" t="str">
            <v>F</v>
          </cell>
          <cell r="N244" t="str">
            <v>F</v>
          </cell>
          <cell r="O244" t="str">
            <v>SPS KS1 Ma GDS Y/N?</v>
          </cell>
          <cell r="P244" t="str">
            <v>N</v>
          </cell>
          <cell r="Q244" t="str">
            <v>Key Stage 1 Validated Result</v>
          </cell>
          <cell r="T244" t="str">
            <v>Summer</v>
          </cell>
        </row>
        <row r="245">
          <cell r="B245" t="str">
            <v>M</v>
          </cell>
          <cell r="C245">
            <v>41883</v>
          </cell>
          <cell r="G245" t="str">
            <v>N</v>
          </cell>
          <cell r="J245" t="str">
            <v>F</v>
          </cell>
          <cell r="K245" t="str">
            <v>White - British</v>
          </cell>
          <cell r="M245" t="str">
            <v>F</v>
          </cell>
          <cell r="N245" t="str">
            <v>F</v>
          </cell>
          <cell r="O245" t="str">
            <v>SPS KS1 Rd D Y/N?</v>
          </cell>
          <cell r="P245" t="str">
            <v>N</v>
          </cell>
          <cell r="Q245" t="str">
            <v>Key Stage 1 Validated Result</v>
          </cell>
          <cell r="T245" t="str">
            <v>Summer</v>
          </cell>
        </row>
        <row r="246">
          <cell r="B246" t="str">
            <v>M</v>
          </cell>
          <cell r="C246">
            <v>41883</v>
          </cell>
          <cell r="G246" t="str">
            <v>N</v>
          </cell>
          <cell r="J246" t="str">
            <v>F</v>
          </cell>
          <cell r="K246" t="str">
            <v>White - British</v>
          </cell>
          <cell r="M246" t="str">
            <v>F</v>
          </cell>
          <cell r="N246" t="str">
            <v>F</v>
          </cell>
          <cell r="O246" t="str">
            <v>SPS KS1 Rd EXS or above Y/N?</v>
          </cell>
          <cell r="P246" t="str">
            <v>Y</v>
          </cell>
          <cell r="Q246" t="str">
            <v>Key Stage 1 Validated Result</v>
          </cell>
          <cell r="T246" t="str">
            <v>Summer</v>
          </cell>
        </row>
        <row r="247">
          <cell r="B247" t="str">
            <v>M</v>
          </cell>
          <cell r="C247">
            <v>41883</v>
          </cell>
          <cell r="G247" t="str">
            <v>N</v>
          </cell>
          <cell r="J247" t="str">
            <v>F</v>
          </cell>
          <cell r="K247" t="str">
            <v>White - British</v>
          </cell>
          <cell r="M247" t="str">
            <v>F</v>
          </cell>
          <cell r="N247" t="str">
            <v>F</v>
          </cell>
          <cell r="O247" t="str">
            <v>SPS KS1 Wr EXS Y/N?</v>
          </cell>
          <cell r="P247" t="str">
            <v>Y</v>
          </cell>
          <cell r="Q247" t="str">
            <v>Key Stage 1 Validated Result</v>
          </cell>
          <cell r="T247" t="str">
            <v>Summer</v>
          </cell>
        </row>
        <row r="248">
          <cell r="B248" t="str">
            <v>M</v>
          </cell>
          <cell r="C248">
            <v>41883</v>
          </cell>
          <cell r="G248" t="str">
            <v>N</v>
          </cell>
          <cell r="J248" t="str">
            <v>F</v>
          </cell>
          <cell r="K248" t="str">
            <v>White - British</v>
          </cell>
          <cell r="M248" t="str">
            <v>F</v>
          </cell>
          <cell r="N248" t="str">
            <v>F</v>
          </cell>
          <cell r="O248" t="str">
            <v>SPS KS1 Rd PKF Y/N?</v>
          </cell>
          <cell r="P248" t="str">
            <v>N</v>
          </cell>
          <cell r="Q248" t="str">
            <v>Key Stage 1 Validated Result</v>
          </cell>
          <cell r="T248" t="str">
            <v>Summer</v>
          </cell>
        </row>
        <row r="249">
          <cell r="B249" t="str">
            <v>M</v>
          </cell>
          <cell r="C249">
            <v>41883</v>
          </cell>
          <cell r="G249" t="str">
            <v>N</v>
          </cell>
          <cell r="J249" t="str">
            <v>F</v>
          </cell>
          <cell r="K249" t="str">
            <v>White - British</v>
          </cell>
          <cell r="M249" t="str">
            <v>F</v>
          </cell>
          <cell r="N249" t="str">
            <v>F</v>
          </cell>
          <cell r="O249" t="str">
            <v>SPS KS1 Ma WTS Y/N?</v>
          </cell>
          <cell r="P249" t="str">
            <v>N</v>
          </cell>
          <cell r="Q249" t="str">
            <v>Key Stage 1 Validated Result</v>
          </cell>
          <cell r="T249" t="str">
            <v>Summer</v>
          </cell>
        </row>
        <row r="250">
          <cell r="B250" t="str">
            <v>M</v>
          </cell>
          <cell r="C250">
            <v>41883</v>
          </cell>
          <cell r="G250" t="str">
            <v>N</v>
          </cell>
          <cell r="J250" t="str">
            <v>F</v>
          </cell>
          <cell r="K250" t="str">
            <v>White - British</v>
          </cell>
          <cell r="M250" t="str">
            <v>F</v>
          </cell>
          <cell r="N250" t="str">
            <v>F</v>
          </cell>
          <cell r="O250" t="str">
            <v>SPS KS1 Ma EXS or above Y/N?</v>
          </cell>
          <cell r="P250" t="str">
            <v>Y</v>
          </cell>
          <cell r="Q250" t="str">
            <v>Key Stage 1 Validated Result</v>
          </cell>
          <cell r="T250" t="str">
            <v>Summer</v>
          </cell>
        </row>
        <row r="251">
          <cell r="B251" t="str">
            <v>M</v>
          </cell>
          <cell r="C251">
            <v>41883</v>
          </cell>
          <cell r="G251" t="str">
            <v>N</v>
          </cell>
          <cell r="J251" t="str">
            <v>F</v>
          </cell>
          <cell r="K251" t="str">
            <v>White - British</v>
          </cell>
          <cell r="M251" t="str">
            <v>F</v>
          </cell>
          <cell r="N251" t="str">
            <v>F</v>
          </cell>
          <cell r="O251" t="str">
            <v>SPS KS1 Wr GDS Y/N?</v>
          </cell>
          <cell r="P251" t="str">
            <v>N</v>
          </cell>
          <cell r="Q251" t="str">
            <v>Key Stage 1 Validated Result</v>
          </cell>
          <cell r="T251" t="str">
            <v>Summer</v>
          </cell>
        </row>
        <row r="252">
          <cell r="B252" t="str">
            <v>M</v>
          </cell>
          <cell r="C252">
            <v>41883</v>
          </cell>
          <cell r="G252" t="str">
            <v>N</v>
          </cell>
          <cell r="J252" t="str">
            <v>F</v>
          </cell>
          <cell r="K252" t="str">
            <v>White - British</v>
          </cell>
          <cell r="M252" t="str">
            <v>F</v>
          </cell>
          <cell r="N252" t="str">
            <v>F</v>
          </cell>
          <cell r="O252" t="str">
            <v>SPS KS1 Rd BLW Y/N?</v>
          </cell>
          <cell r="P252" t="str">
            <v>N</v>
          </cell>
          <cell r="Q252" t="str">
            <v>Key Stage 1 Validated Result</v>
          </cell>
          <cell r="T252" t="str">
            <v>Summer</v>
          </cell>
        </row>
        <row r="253">
          <cell r="B253" t="str">
            <v>M</v>
          </cell>
          <cell r="C253">
            <v>41883</v>
          </cell>
          <cell r="G253" t="str">
            <v>N</v>
          </cell>
          <cell r="J253" t="str">
            <v>F</v>
          </cell>
          <cell r="K253" t="str">
            <v>White - British</v>
          </cell>
          <cell r="M253" t="str">
            <v>F</v>
          </cell>
          <cell r="N253" t="str">
            <v>F</v>
          </cell>
          <cell r="O253" t="str">
            <v>SPS KS1 Wr A Y/N?</v>
          </cell>
          <cell r="P253" t="str">
            <v>N</v>
          </cell>
          <cell r="Q253" t="str">
            <v>Key Stage 1 Validated Result</v>
          </cell>
          <cell r="T253" t="str">
            <v>Summer</v>
          </cell>
        </row>
        <row r="254">
          <cell r="B254" t="str">
            <v>M</v>
          </cell>
          <cell r="C254">
            <v>41883</v>
          </cell>
          <cell r="G254" t="str">
            <v>N</v>
          </cell>
          <cell r="J254" t="str">
            <v>F</v>
          </cell>
          <cell r="K254" t="str">
            <v>White - British</v>
          </cell>
          <cell r="M254" t="str">
            <v>F</v>
          </cell>
          <cell r="N254" t="str">
            <v>F</v>
          </cell>
          <cell r="O254" t="str">
            <v>SPS KS1 Wr PKF Y/N?</v>
          </cell>
          <cell r="P254" t="str">
            <v>N</v>
          </cell>
          <cell r="Q254" t="str">
            <v>Key Stage 1 Validated Result</v>
          </cell>
          <cell r="T254" t="str">
            <v>Summer</v>
          </cell>
        </row>
        <row r="255">
          <cell r="B255" t="str">
            <v>M</v>
          </cell>
          <cell r="C255">
            <v>41883</v>
          </cell>
          <cell r="G255" t="str">
            <v>N</v>
          </cell>
          <cell r="J255" t="str">
            <v>F</v>
          </cell>
          <cell r="K255" t="str">
            <v>White - British</v>
          </cell>
          <cell r="M255" t="str">
            <v>F</v>
          </cell>
          <cell r="N255" t="str">
            <v>F</v>
          </cell>
          <cell r="O255" t="str">
            <v>SPS KS1 TA Exists Y/N?</v>
          </cell>
          <cell r="P255" t="str">
            <v>Y</v>
          </cell>
          <cell r="Q255" t="str">
            <v>Key Stage 1 Validated Result</v>
          </cell>
          <cell r="T255" t="str">
            <v>Summer</v>
          </cell>
        </row>
        <row r="256">
          <cell r="B256" t="str">
            <v>M</v>
          </cell>
          <cell r="C256">
            <v>41883</v>
          </cell>
          <cell r="G256" t="str">
            <v>N</v>
          </cell>
          <cell r="J256" t="str">
            <v>F</v>
          </cell>
          <cell r="K256" t="str">
            <v>White - British</v>
          </cell>
          <cell r="M256" t="str">
            <v>F</v>
          </cell>
          <cell r="N256" t="str">
            <v>F</v>
          </cell>
          <cell r="O256" t="str">
            <v>SPS KS1 Sc EXS Y/N?</v>
          </cell>
          <cell r="P256" t="str">
            <v>Y</v>
          </cell>
          <cell r="Q256" t="str">
            <v>Key Stage 1 Validated Result</v>
          </cell>
          <cell r="T256" t="str">
            <v>Summer</v>
          </cell>
        </row>
        <row r="257">
          <cell r="B257" t="str">
            <v>M</v>
          </cell>
          <cell r="C257">
            <v>41883</v>
          </cell>
          <cell r="G257" t="str">
            <v>N</v>
          </cell>
          <cell r="J257" t="str">
            <v>F</v>
          </cell>
          <cell r="K257" t="str">
            <v>White - British</v>
          </cell>
          <cell r="M257" t="str">
            <v>F</v>
          </cell>
          <cell r="N257" t="str">
            <v>F</v>
          </cell>
          <cell r="O257" t="str">
            <v>SPS KS1 Ma A Y/N?</v>
          </cell>
          <cell r="P257" t="str">
            <v>N</v>
          </cell>
          <cell r="Q257" t="str">
            <v>Key Stage 1 Validated Result</v>
          </cell>
          <cell r="T257" t="str">
            <v>Summer</v>
          </cell>
        </row>
        <row r="258">
          <cell r="B258" t="str">
            <v>M</v>
          </cell>
          <cell r="C258">
            <v>41883</v>
          </cell>
          <cell r="G258" t="str">
            <v>N</v>
          </cell>
          <cell r="J258" t="str">
            <v>F</v>
          </cell>
          <cell r="K258" t="str">
            <v>White - British</v>
          </cell>
          <cell r="M258" t="str">
            <v>F</v>
          </cell>
          <cell r="N258" t="str">
            <v>F</v>
          </cell>
          <cell r="O258" t="str">
            <v>SPS KS1 Ma D Y/N?</v>
          </cell>
          <cell r="P258" t="str">
            <v>N</v>
          </cell>
          <cell r="Q258" t="str">
            <v>Key Stage 1 Validated Result</v>
          </cell>
          <cell r="T258" t="str">
            <v>Summer</v>
          </cell>
        </row>
        <row r="259">
          <cell r="B259" t="str">
            <v>M</v>
          </cell>
          <cell r="C259">
            <v>41883</v>
          </cell>
          <cell r="G259" t="str">
            <v>N</v>
          </cell>
          <cell r="J259" t="str">
            <v>F</v>
          </cell>
          <cell r="K259" t="str">
            <v>White - British</v>
          </cell>
          <cell r="M259" t="str">
            <v>F</v>
          </cell>
          <cell r="N259" t="str">
            <v>F</v>
          </cell>
          <cell r="O259" t="str">
            <v>SPS KS1 Ma BLW Y/N?</v>
          </cell>
          <cell r="P259" t="str">
            <v>N</v>
          </cell>
          <cell r="Q259" t="str">
            <v>Key Stage 1 Validated Result</v>
          </cell>
          <cell r="T259" t="str">
            <v>Summer</v>
          </cell>
        </row>
        <row r="260">
          <cell r="B260" t="str">
            <v>M</v>
          </cell>
          <cell r="C260">
            <v>41883</v>
          </cell>
          <cell r="G260" t="str">
            <v>N</v>
          </cell>
          <cell r="J260" t="str">
            <v>F</v>
          </cell>
          <cell r="K260" t="str">
            <v>White - British</v>
          </cell>
          <cell r="M260" t="str">
            <v>F</v>
          </cell>
          <cell r="N260" t="str">
            <v>F</v>
          </cell>
          <cell r="O260" t="str">
            <v>SPS KS1 Ma PKF Y/N?</v>
          </cell>
          <cell r="P260" t="str">
            <v>N</v>
          </cell>
          <cell r="Q260" t="str">
            <v>Key Stage 1 Validated Result</v>
          </cell>
          <cell r="T260" t="str">
            <v>Summer</v>
          </cell>
        </row>
        <row r="261">
          <cell r="B261" t="str">
            <v>M</v>
          </cell>
          <cell r="C261">
            <v>41883</v>
          </cell>
          <cell r="G261" t="str">
            <v>N</v>
          </cell>
          <cell r="J261" t="str">
            <v>F</v>
          </cell>
          <cell r="K261" t="str">
            <v>White - British</v>
          </cell>
          <cell r="M261" t="str">
            <v>F</v>
          </cell>
          <cell r="N261" t="str">
            <v>F</v>
          </cell>
          <cell r="O261" t="str">
            <v>SPS KS1 Rd EXS Y/N?</v>
          </cell>
          <cell r="P261" t="str">
            <v>Y</v>
          </cell>
          <cell r="Q261" t="str">
            <v>Key Stage 1 Validated Result</v>
          </cell>
          <cell r="T261" t="str">
            <v>Summer</v>
          </cell>
        </row>
        <row r="262">
          <cell r="B262" t="str">
            <v>M</v>
          </cell>
          <cell r="C262">
            <v>41883</v>
          </cell>
          <cell r="G262" t="str">
            <v>N</v>
          </cell>
          <cell r="J262" t="str">
            <v>F</v>
          </cell>
          <cell r="K262" t="str">
            <v>White - British</v>
          </cell>
          <cell r="M262" t="str">
            <v>F</v>
          </cell>
          <cell r="N262" t="str">
            <v>F</v>
          </cell>
          <cell r="O262" t="str">
            <v>SPS KS1 Wr D Y/N?</v>
          </cell>
          <cell r="P262" t="str">
            <v>N</v>
          </cell>
          <cell r="Q262" t="str">
            <v>Key Stage 1 Validated Result</v>
          </cell>
          <cell r="T262" t="str">
            <v>Summer</v>
          </cell>
        </row>
        <row r="263">
          <cell r="B263" t="str">
            <v>M</v>
          </cell>
          <cell r="C263">
            <v>41883</v>
          </cell>
          <cell r="G263" t="str">
            <v>N</v>
          </cell>
          <cell r="J263" t="str">
            <v>F</v>
          </cell>
          <cell r="K263" t="str">
            <v>White - British</v>
          </cell>
          <cell r="M263" t="str">
            <v>F</v>
          </cell>
          <cell r="N263" t="str">
            <v>F</v>
          </cell>
          <cell r="O263" t="str">
            <v>SPS KS1 Wr WTS Y/N?</v>
          </cell>
          <cell r="P263" t="str">
            <v>Y</v>
          </cell>
          <cell r="Q263" t="str">
            <v>Key Stage 1 Validated Result</v>
          </cell>
          <cell r="T263" t="str">
            <v>Summer</v>
          </cell>
        </row>
        <row r="264">
          <cell r="B264" t="str">
            <v>M</v>
          </cell>
          <cell r="C264">
            <v>41883</v>
          </cell>
          <cell r="G264" t="str">
            <v>N</v>
          </cell>
          <cell r="J264" t="str">
            <v>F</v>
          </cell>
          <cell r="K264" t="str">
            <v>White - British</v>
          </cell>
          <cell r="M264" t="str">
            <v>F</v>
          </cell>
          <cell r="N264" t="str">
            <v>F</v>
          </cell>
          <cell r="O264" t="str">
            <v>SPS KS1 Ma EXS Y/N?</v>
          </cell>
          <cell r="P264" t="str">
            <v>Y</v>
          </cell>
          <cell r="Q264" t="str">
            <v>Key Stage 1 Validated Result</v>
          </cell>
          <cell r="T264" t="str">
            <v>Summer</v>
          </cell>
        </row>
        <row r="265">
          <cell r="B265" t="str">
            <v>M</v>
          </cell>
          <cell r="C265">
            <v>41883</v>
          </cell>
          <cell r="G265" t="str">
            <v>N</v>
          </cell>
          <cell r="J265" t="str">
            <v>F</v>
          </cell>
          <cell r="K265" t="str">
            <v>White - British</v>
          </cell>
          <cell r="M265" t="str">
            <v>F</v>
          </cell>
          <cell r="N265" t="str">
            <v>F</v>
          </cell>
          <cell r="O265" t="str">
            <v>SPS KS1 Rd A Y/N?</v>
          </cell>
          <cell r="P265" t="str">
            <v>N</v>
          </cell>
          <cell r="Q265" t="str">
            <v>Key Stage 1 Validated Result</v>
          </cell>
          <cell r="T265" t="str">
            <v>Summer</v>
          </cell>
        </row>
        <row r="266">
          <cell r="B266" t="str">
            <v>M</v>
          </cell>
          <cell r="C266">
            <v>41883</v>
          </cell>
          <cell r="G266" t="str">
            <v>N</v>
          </cell>
          <cell r="J266" t="str">
            <v>F</v>
          </cell>
          <cell r="K266" t="str">
            <v>White - British</v>
          </cell>
          <cell r="M266" t="str">
            <v>F</v>
          </cell>
          <cell r="N266" t="str">
            <v>F</v>
          </cell>
          <cell r="O266" t="str">
            <v>SPS KS1 Rd WTS Y/N?</v>
          </cell>
          <cell r="P266" t="str">
            <v>N</v>
          </cell>
          <cell r="Q266" t="str">
            <v>Key Stage 1 Validated Result</v>
          </cell>
          <cell r="T266" t="str">
            <v>Summer</v>
          </cell>
        </row>
        <row r="267">
          <cell r="B267" t="str">
            <v>M</v>
          </cell>
          <cell r="C267">
            <v>41883</v>
          </cell>
          <cell r="G267" t="str">
            <v>N</v>
          </cell>
          <cell r="J267" t="str">
            <v>F</v>
          </cell>
          <cell r="K267" t="str">
            <v>White - British</v>
          </cell>
          <cell r="M267" t="str">
            <v>F</v>
          </cell>
          <cell r="N267" t="str">
            <v>F</v>
          </cell>
          <cell r="O267" t="str">
            <v>SPS KS1 Wr BLW Y/N?</v>
          </cell>
          <cell r="P267" t="str">
            <v>N</v>
          </cell>
          <cell r="Q267" t="str">
            <v>Key Stage 1 Validated Result</v>
          </cell>
          <cell r="T267" t="str">
            <v>Summer</v>
          </cell>
        </row>
        <row r="268">
          <cell r="B268" t="str">
            <v>M</v>
          </cell>
          <cell r="C268">
            <v>41883</v>
          </cell>
          <cell r="G268" t="str">
            <v>N</v>
          </cell>
          <cell r="J268" t="str">
            <v>F</v>
          </cell>
          <cell r="K268" t="str">
            <v>White - British</v>
          </cell>
          <cell r="M268" t="str">
            <v>F</v>
          </cell>
          <cell r="N268" t="str">
            <v>F</v>
          </cell>
          <cell r="O268" t="str">
            <v>SPS KS1 Wr EXS or above Y/N?</v>
          </cell>
          <cell r="P268" t="str">
            <v>N</v>
          </cell>
          <cell r="Q268" t="str">
            <v>Key Stage 1 Validated Result</v>
          </cell>
          <cell r="T268" t="str">
            <v>Summer</v>
          </cell>
        </row>
        <row r="269">
          <cell r="B269" t="str">
            <v>M</v>
          </cell>
          <cell r="C269">
            <v>41883</v>
          </cell>
          <cell r="G269" t="str">
            <v>N</v>
          </cell>
          <cell r="J269" t="str">
            <v>F</v>
          </cell>
          <cell r="K269" t="str">
            <v>White - British</v>
          </cell>
          <cell r="M269" t="str">
            <v>F</v>
          </cell>
          <cell r="N269" t="str">
            <v>F</v>
          </cell>
          <cell r="O269" t="str">
            <v>SPS KS1 Ma GDS Y/N?</v>
          </cell>
          <cell r="P269" t="str">
            <v>N</v>
          </cell>
          <cell r="Q269" t="str">
            <v>Key Stage 1 Validated Result</v>
          </cell>
          <cell r="T269" t="str">
            <v>Summer</v>
          </cell>
        </row>
        <row r="270">
          <cell r="B270" t="str">
            <v>M</v>
          </cell>
          <cell r="C270">
            <v>41883</v>
          </cell>
          <cell r="G270" t="str">
            <v>N</v>
          </cell>
          <cell r="J270" t="str">
            <v>F</v>
          </cell>
          <cell r="K270" t="str">
            <v>White - British</v>
          </cell>
          <cell r="M270" t="str">
            <v>F</v>
          </cell>
          <cell r="N270" t="str">
            <v>F</v>
          </cell>
          <cell r="O270" t="str">
            <v>SPS KS1 Rd D Y/N?</v>
          </cell>
          <cell r="P270" t="str">
            <v>N</v>
          </cell>
          <cell r="Q270" t="str">
            <v>Key Stage 1 Validated Result</v>
          </cell>
          <cell r="T270" t="str">
            <v>Summer</v>
          </cell>
        </row>
        <row r="271">
          <cell r="B271" t="str">
            <v>M</v>
          </cell>
          <cell r="C271">
            <v>41883</v>
          </cell>
          <cell r="G271" t="str">
            <v>N</v>
          </cell>
          <cell r="J271" t="str">
            <v>F</v>
          </cell>
          <cell r="K271" t="str">
            <v>White - British</v>
          </cell>
          <cell r="M271" t="str">
            <v>F</v>
          </cell>
          <cell r="N271" t="str">
            <v>F</v>
          </cell>
          <cell r="O271" t="str">
            <v>SPS KS1 Rd EXS or above Y/N?</v>
          </cell>
          <cell r="P271" t="str">
            <v>Y</v>
          </cell>
          <cell r="Q271" t="str">
            <v>Key Stage 1 Validated Result</v>
          </cell>
          <cell r="T271" t="str">
            <v>Summer</v>
          </cell>
        </row>
        <row r="272">
          <cell r="B272" t="str">
            <v>M</v>
          </cell>
          <cell r="C272">
            <v>41883</v>
          </cell>
          <cell r="G272" t="str">
            <v>N</v>
          </cell>
          <cell r="J272" t="str">
            <v>F</v>
          </cell>
          <cell r="K272" t="str">
            <v>White - British</v>
          </cell>
          <cell r="M272" t="str">
            <v>F</v>
          </cell>
          <cell r="N272" t="str">
            <v>F</v>
          </cell>
          <cell r="O272" t="str">
            <v>SPS KS1 Wr PKF Y/N?</v>
          </cell>
          <cell r="P272" t="str">
            <v>N</v>
          </cell>
          <cell r="Q272" t="str">
            <v>Key Stage 1 Validated Result</v>
          </cell>
          <cell r="T272" t="str">
            <v>Summer</v>
          </cell>
        </row>
        <row r="273">
          <cell r="B273" t="str">
            <v>M</v>
          </cell>
          <cell r="C273">
            <v>41883</v>
          </cell>
          <cell r="G273" t="str">
            <v>N</v>
          </cell>
          <cell r="J273" t="str">
            <v>F</v>
          </cell>
          <cell r="K273" t="str">
            <v>White - British</v>
          </cell>
          <cell r="M273" t="str">
            <v>F</v>
          </cell>
          <cell r="N273" t="str">
            <v>F</v>
          </cell>
          <cell r="O273" t="str">
            <v>SPS KS1 Wr EXS Y/N?</v>
          </cell>
          <cell r="P273" t="str">
            <v>N</v>
          </cell>
          <cell r="Q273" t="str">
            <v>Key Stage 1 Validated Result</v>
          </cell>
          <cell r="T273" t="str">
            <v>Summer</v>
          </cell>
        </row>
        <row r="274">
          <cell r="B274" t="str">
            <v>M</v>
          </cell>
          <cell r="C274">
            <v>41883</v>
          </cell>
          <cell r="G274" t="str">
            <v>N</v>
          </cell>
          <cell r="J274" t="str">
            <v>F</v>
          </cell>
          <cell r="K274" t="str">
            <v>White - British</v>
          </cell>
          <cell r="M274" t="str">
            <v>F</v>
          </cell>
          <cell r="N274" t="str">
            <v>F</v>
          </cell>
          <cell r="O274" t="str">
            <v>SPS KS1 Rd EXS Y/N?</v>
          </cell>
          <cell r="P274" t="str">
            <v>Y</v>
          </cell>
          <cell r="Q274" t="str">
            <v>Key Stage 1 Validated Result</v>
          </cell>
          <cell r="T274" t="str">
            <v>Summer</v>
          </cell>
        </row>
        <row r="275">
          <cell r="B275" t="str">
            <v>M</v>
          </cell>
          <cell r="C275">
            <v>41883</v>
          </cell>
          <cell r="G275" t="str">
            <v>N</v>
          </cell>
          <cell r="J275" t="str">
            <v>F</v>
          </cell>
          <cell r="K275" t="str">
            <v>White - British</v>
          </cell>
          <cell r="M275" t="str">
            <v>F</v>
          </cell>
          <cell r="N275" t="str">
            <v>F</v>
          </cell>
          <cell r="O275" t="str">
            <v>SPS KS1 Rd PKF Y/N?</v>
          </cell>
          <cell r="P275" t="str">
            <v>N</v>
          </cell>
          <cell r="Q275" t="str">
            <v>Key Stage 1 Validated Result</v>
          </cell>
          <cell r="T275" t="str">
            <v>Summer</v>
          </cell>
        </row>
        <row r="276">
          <cell r="B276" t="str">
            <v>M</v>
          </cell>
          <cell r="C276">
            <v>41883</v>
          </cell>
          <cell r="G276" t="str">
            <v>N</v>
          </cell>
          <cell r="J276" t="str">
            <v>F</v>
          </cell>
          <cell r="K276" t="str">
            <v>White - British</v>
          </cell>
          <cell r="M276" t="str">
            <v>F</v>
          </cell>
          <cell r="N276" t="str">
            <v>F</v>
          </cell>
          <cell r="O276" t="str">
            <v>SPS KS1 Ma WTS Y/N?</v>
          </cell>
          <cell r="P276" t="str">
            <v>N</v>
          </cell>
          <cell r="Q276" t="str">
            <v>Key Stage 1 Validated Result</v>
          </cell>
          <cell r="T276" t="str">
            <v>Summer</v>
          </cell>
        </row>
        <row r="277">
          <cell r="B277" t="str">
            <v>M</v>
          </cell>
          <cell r="C277">
            <v>41883</v>
          </cell>
          <cell r="G277" t="str">
            <v>N</v>
          </cell>
          <cell r="J277" t="str">
            <v>F</v>
          </cell>
          <cell r="K277" t="str">
            <v>White - British</v>
          </cell>
          <cell r="M277" t="str">
            <v>F</v>
          </cell>
          <cell r="N277" t="str">
            <v>F</v>
          </cell>
          <cell r="O277" t="str">
            <v>SPS KS1 Ma EXS or above Y/N?</v>
          </cell>
          <cell r="P277" t="str">
            <v>Y</v>
          </cell>
          <cell r="Q277" t="str">
            <v>Key Stage 1 Validated Result</v>
          </cell>
          <cell r="T277" t="str">
            <v>Summer</v>
          </cell>
        </row>
        <row r="278">
          <cell r="B278" t="str">
            <v>M</v>
          </cell>
          <cell r="C278">
            <v>41883</v>
          </cell>
          <cell r="G278" t="str">
            <v>N</v>
          </cell>
          <cell r="J278" t="str">
            <v>F</v>
          </cell>
          <cell r="K278" t="str">
            <v>White - British</v>
          </cell>
          <cell r="M278" t="str">
            <v>F</v>
          </cell>
          <cell r="N278" t="str">
            <v>F</v>
          </cell>
          <cell r="O278" t="str">
            <v>SPS KS1 Wr GDS Y/N?</v>
          </cell>
          <cell r="P278" t="str">
            <v>N</v>
          </cell>
          <cell r="Q278" t="str">
            <v>Key Stage 1 Validated Result</v>
          </cell>
          <cell r="T278" t="str">
            <v>Summer</v>
          </cell>
        </row>
        <row r="279">
          <cell r="B279" t="str">
            <v>M</v>
          </cell>
          <cell r="C279">
            <v>41883</v>
          </cell>
          <cell r="G279" t="str">
            <v>N</v>
          </cell>
          <cell r="J279" t="str">
            <v>F</v>
          </cell>
          <cell r="K279" t="str">
            <v>White - British</v>
          </cell>
          <cell r="M279" t="str">
            <v>F</v>
          </cell>
          <cell r="N279" t="str">
            <v>F</v>
          </cell>
          <cell r="O279" t="str">
            <v>SPS KS1 Rd GDS Y/N?</v>
          </cell>
          <cell r="P279" t="str">
            <v>N</v>
          </cell>
          <cell r="Q279" t="str">
            <v>Key Stage 1 Validated Result</v>
          </cell>
          <cell r="T279" t="str">
            <v>Summer</v>
          </cell>
        </row>
        <row r="280">
          <cell r="B280" t="str">
            <v>M</v>
          </cell>
          <cell r="C280">
            <v>41883</v>
          </cell>
          <cell r="G280" t="str">
            <v>N</v>
          </cell>
          <cell r="J280" t="str">
            <v>F</v>
          </cell>
          <cell r="K280" t="str">
            <v>White - British</v>
          </cell>
          <cell r="M280" t="str">
            <v>F</v>
          </cell>
          <cell r="N280" t="str">
            <v>F</v>
          </cell>
          <cell r="O280" t="str">
            <v>SPS KS1 Rd BLW Y/N?</v>
          </cell>
          <cell r="P280" t="str">
            <v>N</v>
          </cell>
          <cell r="Q280" t="str">
            <v>Key Stage 1 Validated Result</v>
          </cell>
          <cell r="T280" t="str">
            <v>Summer</v>
          </cell>
        </row>
        <row r="281">
          <cell r="B281" t="str">
            <v>M</v>
          </cell>
          <cell r="C281">
            <v>41883</v>
          </cell>
          <cell r="G281" t="str">
            <v>N</v>
          </cell>
          <cell r="J281" t="str">
            <v>F</v>
          </cell>
          <cell r="K281" t="str">
            <v>White - British</v>
          </cell>
          <cell r="M281" t="str">
            <v>F</v>
          </cell>
          <cell r="N281" t="str">
            <v>F</v>
          </cell>
          <cell r="O281" t="str">
            <v>SPS KS1 Wr A Y/N?</v>
          </cell>
          <cell r="P281" t="str">
            <v>N</v>
          </cell>
          <cell r="Q281" t="str">
            <v>Key Stage 1 Validated Result</v>
          </cell>
          <cell r="T281" t="str">
            <v>Summer</v>
          </cell>
        </row>
        <row r="282">
          <cell r="B282" t="str">
            <v>M</v>
          </cell>
          <cell r="C282">
            <v>41883</v>
          </cell>
          <cell r="G282" t="str">
            <v>N</v>
          </cell>
          <cell r="J282" t="str">
            <v>F</v>
          </cell>
          <cell r="K282" t="str">
            <v>White - British</v>
          </cell>
          <cell r="M282" t="str">
            <v>F</v>
          </cell>
          <cell r="N282" t="str">
            <v>F</v>
          </cell>
          <cell r="O282" t="str">
            <v>SPS KS1 TA Exists Y/N?</v>
          </cell>
          <cell r="P282" t="str">
            <v>Y</v>
          </cell>
          <cell r="Q282" t="str">
            <v>Key Stage 1 Validated Result</v>
          </cell>
          <cell r="T282" t="str">
            <v>Summer</v>
          </cell>
        </row>
        <row r="283">
          <cell r="B283" t="str">
            <v>M</v>
          </cell>
          <cell r="C283">
            <v>41883</v>
          </cell>
          <cell r="G283" t="str">
            <v>N</v>
          </cell>
          <cell r="J283" t="str">
            <v>F</v>
          </cell>
          <cell r="K283" t="str">
            <v>White - British</v>
          </cell>
          <cell r="M283" t="str">
            <v>F</v>
          </cell>
          <cell r="N283" t="str">
            <v>F</v>
          </cell>
          <cell r="O283" t="str">
            <v>SPS KS1 Sc EXS Y/N?</v>
          </cell>
          <cell r="P283" t="str">
            <v>Y</v>
          </cell>
          <cell r="Q283" t="str">
            <v>Key Stage 1 Validated Result</v>
          </cell>
          <cell r="T283" t="str">
            <v>Summer</v>
          </cell>
        </row>
        <row r="284">
          <cell r="B284" t="str">
            <v>M</v>
          </cell>
          <cell r="C284">
            <v>41883</v>
          </cell>
          <cell r="G284" t="str">
            <v>N</v>
          </cell>
          <cell r="J284" t="str">
            <v>F</v>
          </cell>
          <cell r="K284" t="str">
            <v>White - British</v>
          </cell>
          <cell r="M284" t="str">
            <v>F</v>
          </cell>
          <cell r="N284" t="str">
            <v>F</v>
          </cell>
          <cell r="O284" t="str">
            <v>SPS KS1 Ma A Y/N?</v>
          </cell>
          <cell r="P284" t="str">
            <v>N</v>
          </cell>
          <cell r="Q284" t="str">
            <v>Key Stage 1 Validated Result</v>
          </cell>
          <cell r="T284" t="str">
            <v>Summer</v>
          </cell>
        </row>
        <row r="285">
          <cell r="B285" t="str">
            <v>M</v>
          </cell>
          <cell r="C285">
            <v>41883</v>
          </cell>
          <cell r="G285" t="str">
            <v>N</v>
          </cell>
          <cell r="J285" t="str">
            <v>F</v>
          </cell>
          <cell r="K285" t="str">
            <v>White - British</v>
          </cell>
          <cell r="M285" t="str">
            <v>F</v>
          </cell>
          <cell r="N285" t="str">
            <v>F</v>
          </cell>
          <cell r="O285" t="str">
            <v>SPS KS1 Ma D Y/N?</v>
          </cell>
          <cell r="P285" t="str">
            <v>N</v>
          </cell>
          <cell r="Q285" t="str">
            <v>Key Stage 1 Validated Result</v>
          </cell>
          <cell r="T285" t="str">
            <v>Summer</v>
          </cell>
        </row>
        <row r="286">
          <cell r="B286" t="str">
            <v>M</v>
          </cell>
          <cell r="C286">
            <v>41883</v>
          </cell>
          <cell r="G286" t="str">
            <v>N</v>
          </cell>
          <cell r="J286" t="str">
            <v>F</v>
          </cell>
          <cell r="K286" t="str">
            <v>White - British</v>
          </cell>
          <cell r="M286" t="str">
            <v>F</v>
          </cell>
          <cell r="N286" t="str">
            <v>F</v>
          </cell>
          <cell r="O286" t="str">
            <v>SPS KS1 Ma BLW Y/N?</v>
          </cell>
          <cell r="P286" t="str">
            <v>N</v>
          </cell>
          <cell r="Q286" t="str">
            <v>Key Stage 1 Validated Result</v>
          </cell>
          <cell r="T286" t="str">
            <v>Summer</v>
          </cell>
        </row>
        <row r="287">
          <cell r="B287" t="str">
            <v>M</v>
          </cell>
          <cell r="C287">
            <v>41883</v>
          </cell>
          <cell r="G287" t="str">
            <v>N</v>
          </cell>
          <cell r="J287" t="str">
            <v>F</v>
          </cell>
          <cell r="K287" t="str">
            <v>White - British</v>
          </cell>
          <cell r="M287" t="str">
            <v>F</v>
          </cell>
          <cell r="N287" t="str">
            <v>F</v>
          </cell>
          <cell r="O287" t="str">
            <v>SPS KS1 Ma PKF Y/N?</v>
          </cell>
          <cell r="P287" t="str">
            <v>N</v>
          </cell>
          <cell r="Q287" t="str">
            <v>Key Stage 1 Validated Result</v>
          </cell>
          <cell r="T287" t="str">
            <v>Summer</v>
          </cell>
        </row>
        <row r="288">
          <cell r="B288" t="str">
            <v>F</v>
          </cell>
          <cell r="C288">
            <v>41883</v>
          </cell>
          <cell r="G288" t="str">
            <v>N</v>
          </cell>
          <cell r="J288" t="str">
            <v>F</v>
          </cell>
          <cell r="K288" t="str">
            <v>White - British</v>
          </cell>
          <cell r="M288" t="str">
            <v>F</v>
          </cell>
          <cell r="N288" t="str">
            <v>F</v>
          </cell>
          <cell r="O288" t="str">
            <v>SPS KS1 Ma EXS Y/N?</v>
          </cell>
          <cell r="P288" t="str">
            <v>N</v>
          </cell>
          <cell r="Q288" t="str">
            <v>Key Stage 1 Validated Result</v>
          </cell>
          <cell r="T288" t="str">
            <v>Autumn</v>
          </cell>
        </row>
        <row r="289">
          <cell r="B289" t="str">
            <v>F</v>
          </cell>
          <cell r="C289">
            <v>41883</v>
          </cell>
          <cell r="G289" t="str">
            <v>N</v>
          </cell>
          <cell r="J289" t="str">
            <v>F</v>
          </cell>
          <cell r="K289" t="str">
            <v>White - British</v>
          </cell>
          <cell r="M289" t="str">
            <v>F</v>
          </cell>
          <cell r="N289" t="str">
            <v>F</v>
          </cell>
          <cell r="O289" t="str">
            <v>SPS KS1 Wr D Y/N?</v>
          </cell>
          <cell r="P289" t="str">
            <v>N</v>
          </cell>
          <cell r="Q289" t="str">
            <v>Key Stage 1 Validated Result</v>
          </cell>
          <cell r="T289" t="str">
            <v>Autumn</v>
          </cell>
        </row>
        <row r="290">
          <cell r="B290" t="str">
            <v>F</v>
          </cell>
          <cell r="C290">
            <v>41883</v>
          </cell>
          <cell r="G290" t="str">
            <v>N</v>
          </cell>
          <cell r="J290" t="str">
            <v>F</v>
          </cell>
          <cell r="K290" t="str">
            <v>White - British</v>
          </cell>
          <cell r="M290" t="str">
            <v>F</v>
          </cell>
          <cell r="N290" t="str">
            <v>F</v>
          </cell>
          <cell r="O290" t="str">
            <v>SPS KS1 Wr WTS Y/N?</v>
          </cell>
          <cell r="P290" t="str">
            <v>Y</v>
          </cell>
          <cell r="Q290" t="str">
            <v>Key Stage 1 Validated Result</v>
          </cell>
          <cell r="T290" t="str">
            <v>Autumn</v>
          </cell>
        </row>
        <row r="291">
          <cell r="B291" t="str">
            <v>F</v>
          </cell>
          <cell r="C291">
            <v>41883</v>
          </cell>
          <cell r="G291" t="str">
            <v>N</v>
          </cell>
          <cell r="J291" t="str">
            <v>F</v>
          </cell>
          <cell r="K291" t="str">
            <v>White - British</v>
          </cell>
          <cell r="M291" t="str">
            <v>F</v>
          </cell>
          <cell r="N291" t="str">
            <v>F</v>
          </cell>
          <cell r="O291" t="str">
            <v>SPS KS1 Rd A Y/N?</v>
          </cell>
          <cell r="P291" t="str">
            <v>N</v>
          </cell>
          <cell r="Q291" t="str">
            <v>Key Stage 1 Validated Result</v>
          </cell>
          <cell r="T291" t="str">
            <v>Autumn</v>
          </cell>
        </row>
        <row r="292">
          <cell r="B292" t="str">
            <v>F</v>
          </cell>
          <cell r="C292">
            <v>41883</v>
          </cell>
          <cell r="G292" t="str">
            <v>N</v>
          </cell>
          <cell r="J292" t="str">
            <v>F</v>
          </cell>
          <cell r="K292" t="str">
            <v>White - British</v>
          </cell>
          <cell r="M292" t="str">
            <v>F</v>
          </cell>
          <cell r="N292" t="str">
            <v>F</v>
          </cell>
          <cell r="O292" t="str">
            <v>SPS KS1 Rd WTS Y/N?</v>
          </cell>
          <cell r="P292" t="str">
            <v>Y</v>
          </cell>
          <cell r="Q292" t="str">
            <v>Key Stage 1 Validated Result</v>
          </cell>
          <cell r="T292" t="str">
            <v>Autumn</v>
          </cell>
        </row>
        <row r="293">
          <cell r="B293" t="str">
            <v>F</v>
          </cell>
          <cell r="C293">
            <v>41883</v>
          </cell>
          <cell r="G293" t="str">
            <v>N</v>
          </cell>
          <cell r="J293" t="str">
            <v>F</v>
          </cell>
          <cell r="K293" t="str">
            <v>White - British</v>
          </cell>
          <cell r="M293" t="str">
            <v>F</v>
          </cell>
          <cell r="N293" t="str">
            <v>F</v>
          </cell>
          <cell r="O293" t="str">
            <v>SPS KS1 Wr EXS or above Y/N?</v>
          </cell>
          <cell r="P293" t="str">
            <v>N</v>
          </cell>
          <cell r="Q293" t="str">
            <v>Key Stage 1 Validated Result</v>
          </cell>
          <cell r="T293" t="str">
            <v>Autumn</v>
          </cell>
        </row>
        <row r="294">
          <cell r="B294" t="str">
            <v>F</v>
          </cell>
          <cell r="C294">
            <v>41883</v>
          </cell>
          <cell r="G294" t="str">
            <v>N</v>
          </cell>
          <cell r="J294" t="str">
            <v>F</v>
          </cell>
          <cell r="K294" t="str">
            <v>White - British</v>
          </cell>
          <cell r="M294" t="str">
            <v>F</v>
          </cell>
          <cell r="N294" t="str">
            <v>F</v>
          </cell>
          <cell r="O294" t="str">
            <v>SPS KS1 Wr BLW Y/N?</v>
          </cell>
          <cell r="P294" t="str">
            <v>N</v>
          </cell>
          <cell r="Q294" t="str">
            <v>Key Stage 1 Validated Result</v>
          </cell>
          <cell r="T294" t="str">
            <v>Autumn</v>
          </cell>
        </row>
        <row r="295">
          <cell r="B295" t="str">
            <v>F</v>
          </cell>
          <cell r="C295">
            <v>41883</v>
          </cell>
          <cell r="G295" t="str">
            <v>N</v>
          </cell>
          <cell r="J295" t="str">
            <v>F</v>
          </cell>
          <cell r="K295" t="str">
            <v>White - British</v>
          </cell>
          <cell r="M295" t="str">
            <v>F</v>
          </cell>
          <cell r="N295" t="str">
            <v>F</v>
          </cell>
          <cell r="O295" t="str">
            <v>SPS KS1 Ma GDS Y/N?</v>
          </cell>
          <cell r="P295" t="str">
            <v>N</v>
          </cell>
          <cell r="Q295" t="str">
            <v>Key Stage 1 Validated Result</v>
          </cell>
          <cell r="T295" t="str">
            <v>Autumn</v>
          </cell>
        </row>
        <row r="296">
          <cell r="B296" t="str">
            <v>F</v>
          </cell>
          <cell r="C296">
            <v>41883</v>
          </cell>
          <cell r="G296" t="str">
            <v>N</v>
          </cell>
          <cell r="J296" t="str">
            <v>F</v>
          </cell>
          <cell r="K296" t="str">
            <v>White - British</v>
          </cell>
          <cell r="M296" t="str">
            <v>F</v>
          </cell>
          <cell r="N296" t="str">
            <v>F</v>
          </cell>
          <cell r="O296" t="str">
            <v>SPS KS1 Rd D Y/N?</v>
          </cell>
          <cell r="P296" t="str">
            <v>N</v>
          </cell>
          <cell r="Q296" t="str">
            <v>Key Stage 1 Validated Result</v>
          </cell>
          <cell r="T296" t="str">
            <v>Autumn</v>
          </cell>
        </row>
        <row r="297">
          <cell r="B297" t="str">
            <v>F</v>
          </cell>
          <cell r="C297">
            <v>41883</v>
          </cell>
          <cell r="G297" t="str">
            <v>N</v>
          </cell>
          <cell r="J297" t="str">
            <v>F</v>
          </cell>
          <cell r="K297" t="str">
            <v>White - British</v>
          </cell>
          <cell r="M297" t="str">
            <v>F</v>
          </cell>
          <cell r="N297" t="str">
            <v>F</v>
          </cell>
          <cell r="O297" t="str">
            <v>SPS KS1 Rd EXS or above Y/N?</v>
          </cell>
          <cell r="P297" t="str">
            <v>N</v>
          </cell>
          <cell r="Q297" t="str">
            <v>Key Stage 1 Validated Result</v>
          </cell>
          <cell r="T297" t="str">
            <v>Autumn</v>
          </cell>
        </row>
        <row r="298">
          <cell r="B298" t="str">
            <v>F</v>
          </cell>
          <cell r="C298">
            <v>41883</v>
          </cell>
          <cell r="G298" t="str">
            <v>N</v>
          </cell>
          <cell r="J298" t="str">
            <v>F</v>
          </cell>
          <cell r="K298" t="str">
            <v>White - British</v>
          </cell>
          <cell r="M298" t="str">
            <v>F</v>
          </cell>
          <cell r="N298" t="str">
            <v>F</v>
          </cell>
          <cell r="O298" t="str">
            <v>SPS KS1 Wr PKF Y/N?</v>
          </cell>
          <cell r="P298" t="str">
            <v>N</v>
          </cell>
          <cell r="Q298" t="str">
            <v>Key Stage 1 Validated Result</v>
          </cell>
          <cell r="T298" t="str">
            <v>Autumn</v>
          </cell>
        </row>
        <row r="299">
          <cell r="B299" t="str">
            <v>F</v>
          </cell>
          <cell r="C299">
            <v>41883</v>
          </cell>
          <cell r="G299" t="str">
            <v>N</v>
          </cell>
          <cell r="J299" t="str">
            <v>F</v>
          </cell>
          <cell r="K299" t="str">
            <v>White - British</v>
          </cell>
          <cell r="M299" t="str">
            <v>F</v>
          </cell>
          <cell r="N299" t="str">
            <v>F</v>
          </cell>
          <cell r="O299" t="str">
            <v>SPS KS1 Wr EXS Y/N?</v>
          </cell>
          <cell r="P299" t="str">
            <v>N</v>
          </cell>
          <cell r="Q299" t="str">
            <v>Key Stage 1 Validated Result</v>
          </cell>
          <cell r="T299" t="str">
            <v>Autumn</v>
          </cell>
        </row>
        <row r="300">
          <cell r="B300" t="str">
            <v>F</v>
          </cell>
          <cell r="C300">
            <v>41883</v>
          </cell>
          <cell r="G300" t="str">
            <v>N</v>
          </cell>
          <cell r="J300" t="str">
            <v>F</v>
          </cell>
          <cell r="K300" t="str">
            <v>White - British</v>
          </cell>
          <cell r="M300" t="str">
            <v>F</v>
          </cell>
          <cell r="N300" t="str">
            <v>F</v>
          </cell>
          <cell r="O300" t="str">
            <v>SPS KS1 Rd EXS Y/N?</v>
          </cell>
          <cell r="P300" t="str">
            <v>N</v>
          </cell>
          <cell r="Q300" t="str">
            <v>Key Stage 1 Validated Result</v>
          </cell>
          <cell r="T300" t="str">
            <v>Autumn</v>
          </cell>
        </row>
        <row r="301">
          <cell r="B301" t="str">
            <v>F</v>
          </cell>
          <cell r="C301">
            <v>41883</v>
          </cell>
          <cell r="G301" t="str">
            <v>N</v>
          </cell>
          <cell r="J301" t="str">
            <v>F</v>
          </cell>
          <cell r="K301" t="str">
            <v>White - British</v>
          </cell>
          <cell r="M301" t="str">
            <v>F</v>
          </cell>
          <cell r="N301" t="str">
            <v>F</v>
          </cell>
          <cell r="O301" t="str">
            <v>SPS KS1 Rd PKF Y/N?</v>
          </cell>
          <cell r="P301" t="str">
            <v>N</v>
          </cell>
          <cell r="Q301" t="str">
            <v>Key Stage 1 Validated Result</v>
          </cell>
          <cell r="T301" t="str">
            <v>Autumn</v>
          </cell>
        </row>
        <row r="302">
          <cell r="B302" t="str">
            <v>F</v>
          </cell>
          <cell r="C302">
            <v>41883</v>
          </cell>
          <cell r="G302" t="str">
            <v>N</v>
          </cell>
          <cell r="J302" t="str">
            <v>F</v>
          </cell>
          <cell r="K302" t="str">
            <v>White - British</v>
          </cell>
          <cell r="M302" t="str">
            <v>F</v>
          </cell>
          <cell r="N302" t="str">
            <v>F</v>
          </cell>
          <cell r="O302" t="str">
            <v>SPS KS1 Ma WTS Y/N?</v>
          </cell>
          <cell r="P302" t="str">
            <v>Y</v>
          </cell>
          <cell r="Q302" t="str">
            <v>Key Stage 1 Validated Result</v>
          </cell>
          <cell r="T302" t="str">
            <v>Autumn</v>
          </cell>
        </row>
        <row r="303">
          <cell r="B303" t="str">
            <v>F</v>
          </cell>
          <cell r="C303">
            <v>41883</v>
          </cell>
          <cell r="G303" t="str">
            <v>N</v>
          </cell>
          <cell r="J303" t="str">
            <v>F</v>
          </cell>
          <cell r="K303" t="str">
            <v>White - British</v>
          </cell>
          <cell r="M303" t="str">
            <v>F</v>
          </cell>
          <cell r="N303" t="str">
            <v>F</v>
          </cell>
          <cell r="O303" t="str">
            <v>SPS KS1 Ma EXS or above Y/N?</v>
          </cell>
          <cell r="P303" t="str">
            <v>N</v>
          </cell>
          <cell r="Q303" t="str">
            <v>Key Stage 1 Validated Result</v>
          </cell>
          <cell r="T303" t="str">
            <v>Autumn</v>
          </cell>
        </row>
        <row r="304">
          <cell r="B304" t="str">
            <v>F</v>
          </cell>
          <cell r="C304">
            <v>41883</v>
          </cell>
          <cell r="G304" t="str">
            <v>N</v>
          </cell>
          <cell r="J304" t="str">
            <v>F</v>
          </cell>
          <cell r="K304" t="str">
            <v>White - British</v>
          </cell>
          <cell r="M304" t="str">
            <v>F</v>
          </cell>
          <cell r="N304" t="str">
            <v>F</v>
          </cell>
          <cell r="O304" t="str">
            <v>SPS KS1 Wr GDS Y/N?</v>
          </cell>
          <cell r="P304" t="str">
            <v>N</v>
          </cell>
          <cell r="Q304" t="str">
            <v>Key Stage 1 Validated Result</v>
          </cell>
          <cell r="T304" t="str">
            <v>Autumn</v>
          </cell>
        </row>
        <row r="305">
          <cell r="B305" t="str">
            <v>F</v>
          </cell>
          <cell r="C305">
            <v>41883</v>
          </cell>
          <cell r="G305" t="str">
            <v>N</v>
          </cell>
          <cell r="J305" t="str">
            <v>F</v>
          </cell>
          <cell r="K305" t="str">
            <v>White - British</v>
          </cell>
          <cell r="M305" t="str">
            <v>F</v>
          </cell>
          <cell r="N305" t="str">
            <v>F</v>
          </cell>
          <cell r="O305" t="str">
            <v>SPS KS1 Rd GDS Y/N?</v>
          </cell>
          <cell r="P305" t="str">
            <v>N</v>
          </cell>
          <cell r="Q305" t="str">
            <v>Key Stage 1 Validated Result</v>
          </cell>
          <cell r="T305" t="str">
            <v>Autumn</v>
          </cell>
        </row>
        <row r="306">
          <cell r="B306" t="str">
            <v>F</v>
          </cell>
          <cell r="C306">
            <v>41883</v>
          </cell>
          <cell r="G306" t="str">
            <v>N</v>
          </cell>
          <cell r="J306" t="str">
            <v>F</v>
          </cell>
          <cell r="K306" t="str">
            <v>White - British</v>
          </cell>
          <cell r="M306" t="str">
            <v>F</v>
          </cell>
          <cell r="N306" t="str">
            <v>F</v>
          </cell>
          <cell r="O306" t="str">
            <v>SPS KS1 Rd BLW Y/N?</v>
          </cell>
          <cell r="P306" t="str">
            <v>N</v>
          </cell>
          <cell r="Q306" t="str">
            <v>Key Stage 1 Validated Result</v>
          </cell>
          <cell r="T306" t="str">
            <v>Autumn</v>
          </cell>
        </row>
        <row r="307">
          <cell r="B307" t="str">
            <v>F</v>
          </cell>
          <cell r="C307">
            <v>41883</v>
          </cell>
          <cell r="G307" t="str">
            <v>N</v>
          </cell>
          <cell r="J307" t="str">
            <v>F</v>
          </cell>
          <cell r="K307" t="str">
            <v>White - British</v>
          </cell>
          <cell r="M307" t="str">
            <v>F</v>
          </cell>
          <cell r="N307" t="str">
            <v>F</v>
          </cell>
          <cell r="O307" t="str">
            <v>SPS KS1 Wr A Y/N?</v>
          </cell>
          <cell r="P307" t="str">
            <v>N</v>
          </cell>
          <cell r="Q307" t="str">
            <v>Key Stage 1 Validated Result</v>
          </cell>
          <cell r="T307" t="str">
            <v>Autumn</v>
          </cell>
        </row>
        <row r="308">
          <cell r="B308" t="str">
            <v>F</v>
          </cell>
          <cell r="C308">
            <v>41883</v>
          </cell>
          <cell r="G308" t="str">
            <v>N</v>
          </cell>
          <cell r="J308" t="str">
            <v>F</v>
          </cell>
          <cell r="K308" t="str">
            <v>White - British</v>
          </cell>
          <cell r="M308" t="str">
            <v>F</v>
          </cell>
          <cell r="N308" t="str">
            <v>F</v>
          </cell>
          <cell r="O308" t="str">
            <v>SPS KS1 TA Exists Y/N?</v>
          </cell>
          <cell r="P308" t="str">
            <v>Y</v>
          </cell>
          <cell r="Q308" t="str">
            <v>Key Stage 1 Validated Result</v>
          </cell>
          <cell r="T308" t="str">
            <v>Autumn</v>
          </cell>
        </row>
        <row r="309">
          <cell r="B309" t="str">
            <v>F</v>
          </cell>
          <cell r="C309">
            <v>41883</v>
          </cell>
          <cell r="G309" t="str">
            <v>N</v>
          </cell>
          <cell r="J309" t="str">
            <v>F</v>
          </cell>
          <cell r="K309" t="str">
            <v>White - British</v>
          </cell>
          <cell r="M309" t="str">
            <v>F</v>
          </cell>
          <cell r="N309" t="str">
            <v>F</v>
          </cell>
          <cell r="O309" t="str">
            <v>SPS KS1 Sc EXS Y/N?</v>
          </cell>
          <cell r="P309" t="str">
            <v>Y</v>
          </cell>
          <cell r="Q309" t="str">
            <v>Key Stage 1 Validated Result</v>
          </cell>
          <cell r="T309" t="str">
            <v>Autumn</v>
          </cell>
        </row>
        <row r="310">
          <cell r="B310" t="str">
            <v>F</v>
          </cell>
          <cell r="C310">
            <v>41883</v>
          </cell>
          <cell r="G310" t="str">
            <v>N</v>
          </cell>
          <cell r="J310" t="str">
            <v>F</v>
          </cell>
          <cell r="K310" t="str">
            <v>White - British</v>
          </cell>
          <cell r="M310" t="str">
            <v>F</v>
          </cell>
          <cell r="N310" t="str">
            <v>F</v>
          </cell>
          <cell r="O310" t="str">
            <v>SPS KS1 Ma A Y/N?</v>
          </cell>
          <cell r="P310" t="str">
            <v>N</v>
          </cell>
          <cell r="Q310" t="str">
            <v>Key Stage 1 Validated Result</v>
          </cell>
          <cell r="T310" t="str">
            <v>Autumn</v>
          </cell>
        </row>
        <row r="311">
          <cell r="B311" t="str">
            <v>F</v>
          </cell>
          <cell r="C311">
            <v>41883</v>
          </cell>
          <cell r="G311" t="str">
            <v>N</v>
          </cell>
          <cell r="J311" t="str">
            <v>F</v>
          </cell>
          <cell r="K311" t="str">
            <v>White - British</v>
          </cell>
          <cell r="M311" t="str">
            <v>F</v>
          </cell>
          <cell r="N311" t="str">
            <v>F</v>
          </cell>
          <cell r="O311" t="str">
            <v>SPS KS1 Ma D Y/N?</v>
          </cell>
          <cell r="P311" t="str">
            <v>N</v>
          </cell>
          <cell r="Q311" t="str">
            <v>Key Stage 1 Validated Result</v>
          </cell>
          <cell r="T311" t="str">
            <v>Autumn</v>
          </cell>
        </row>
        <row r="312">
          <cell r="B312" t="str">
            <v>F</v>
          </cell>
          <cell r="C312">
            <v>41883</v>
          </cell>
          <cell r="G312" t="str">
            <v>N</v>
          </cell>
          <cell r="J312" t="str">
            <v>F</v>
          </cell>
          <cell r="K312" t="str">
            <v>White - British</v>
          </cell>
          <cell r="M312" t="str">
            <v>F</v>
          </cell>
          <cell r="N312" t="str">
            <v>F</v>
          </cell>
          <cell r="O312" t="str">
            <v>SPS KS1 Ma BLW Y/N?</v>
          </cell>
          <cell r="P312" t="str">
            <v>N</v>
          </cell>
          <cell r="Q312" t="str">
            <v>Key Stage 1 Validated Result</v>
          </cell>
          <cell r="T312" t="str">
            <v>Autumn</v>
          </cell>
        </row>
        <row r="313">
          <cell r="B313" t="str">
            <v>F</v>
          </cell>
          <cell r="C313">
            <v>41883</v>
          </cell>
          <cell r="G313" t="str">
            <v>N</v>
          </cell>
          <cell r="J313" t="str">
            <v>F</v>
          </cell>
          <cell r="K313" t="str">
            <v>White - British</v>
          </cell>
          <cell r="M313" t="str">
            <v>F</v>
          </cell>
          <cell r="N313" t="str">
            <v>F</v>
          </cell>
          <cell r="O313" t="str">
            <v>SPS KS1 Ma PKF Y/N?</v>
          </cell>
          <cell r="P313" t="str">
            <v>N</v>
          </cell>
          <cell r="Q313" t="str">
            <v>Key Stage 1 Validated Result</v>
          </cell>
          <cell r="T313" t="str">
            <v>Autumn</v>
          </cell>
        </row>
        <row r="314">
          <cell r="B314" t="str">
            <v>F</v>
          </cell>
          <cell r="C314">
            <v>41883</v>
          </cell>
          <cell r="G314" t="str">
            <v>N</v>
          </cell>
          <cell r="J314" t="str">
            <v>F</v>
          </cell>
          <cell r="K314" t="str">
            <v>White - British</v>
          </cell>
          <cell r="M314" t="str">
            <v>F</v>
          </cell>
          <cell r="N314" t="str">
            <v>F</v>
          </cell>
          <cell r="O314" t="str">
            <v>SPS KS1 Ma EXS Y/N?</v>
          </cell>
          <cell r="P314" t="str">
            <v>N</v>
          </cell>
          <cell r="Q314" t="str">
            <v>Key Stage 1 Validated Result</v>
          </cell>
          <cell r="T314" t="str">
            <v>Autumn</v>
          </cell>
        </row>
        <row r="315">
          <cell r="B315" t="str">
            <v>F</v>
          </cell>
          <cell r="C315">
            <v>41883</v>
          </cell>
          <cell r="G315" t="str">
            <v>N</v>
          </cell>
          <cell r="J315" t="str">
            <v>F</v>
          </cell>
          <cell r="K315" t="str">
            <v>White - British</v>
          </cell>
          <cell r="M315" t="str">
            <v>F</v>
          </cell>
          <cell r="N315" t="str">
            <v>F</v>
          </cell>
          <cell r="O315" t="str">
            <v>SPS KS1 Wr D Y/N?</v>
          </cell>
          <cell r="P315" t="str">
            <v>N</v>
          </cell>
          <cell r="Q315" t="str">
            <v>Key Stage 1 Validated Result</v>
          </cell>
          <cell r="T315" t="str">
            <v>Autumn</v>
          </cell>
        </row>
        <row r="316">
          <cell r="B316" t="str">
            <v>F</v>
          </cell>
          <cell r="C316">
            <v>41883</v>
          </cell>
          <cell r="G316" t="str">
            <v>N</v>
          </cell>
          <cell r="J316" t="str">
            <v>F</v>
          </cell>
          <cell r="K316" t="str">
            <v>White - British</v>
          </cell>
          <cell r="M316" t="str">
            <v>F</v>
          </cell>
          <cell r="N316" t="str">
            <v>F</v>
          </cell>
          <cell r="O316" t="str">
            <v>SPS KS1 Wr WTS Y/N?</v>
          </cell>
          <cell r="P316" t="str">
            <v>N</v>
          </cell>
          <cell r="Q316" t="str">
            <v>Key Stage 1 Validated Result</v>
          </cell>
          <cell r="T316" t="str">
            <v>Autumn</v>
          </cell>
        </row>
        <row r="317">
          <cell r="B317" t="str">
            <v>F</v>
          </cell>
          <cell r="C317">
            <v>41883</v>
          </cell>
          <cell r="G317" t="str">
            <v>N</v>
          </cell>
          <cell r="J317" t="str">
            <v>F</v>
          </cell>
          <cell r="K317" t="str">
            <v>White - British</v>
          </cell>
          <cell r="M317" t="str">
            <v>F</v>
          </cell>
          <cell r="N317" t="str">
            <v>F</v>
          </cell>
          <cell r="O317" t="str">
            <v>SPS KS1 Rd A Y/N?</v>
          </cell>
          <cell r="P317" t="str">
            <v>N</v>
          </cell>
          <cell r="Q317" t="str">
            <v>Key Stage 1 Validated Result</v>
          </cell>
          <cell r="T317" t="str">
            <v>Autumn</v>
          </cell>
        </row>
        <row r="318">
          <cell r="B318" t="str">
            <v>F</v>
          </cell>
          <cell r="C318">
            <v>41883</v>
          </cell>
          <cell r="G318" t="str">
            <v>N</v>
          </cell>
          <cell r="J318" t="str">
            <v>F</v>
          </cell>
          <cell r="K318" t="str">
            <v>White - British</v>
          </cell>
          <cell r="M318" t="str">
            <v>F</v>
          </cell>
          <cell r="N318" t="str">
            <v>F</v>
          </cell>
          <cell r="O318" t="str">
            <v>SPS KS1 Rd WTS Y/N?</v>
          </cell>
          <cell r="P318" t="str">
            <v>N</v>
          </cell>
          <cell r="Q318" t="str">
            <v>Key Stage 1 Validated Result</v>
          </cell>
          <cell r="T318" t="str">
            <v>Autumn</v>
          </cell>
        </row>
        <row r="319">
          <cell r="B319" t="str">
            <v>F</v>
          </cell>
          <cell r="C319">
            <v>41883</v>
          </cell>
          <cell r="G319" t="str">
            <v>N</v>
          </cell>
          <cell r="J319" t="str">
            <v>F</v>
          </cell>
          <cell r="K319" t="str">
            <v>White - British</v>
          </cell>
          <cell r="M319" t="str">
            <v>F</v>
          </cell>
          <cell r="N319" t="str">
            <v>F</v>
          </cell>
          <cell r="O319" t="str">
            <v>SPS KS1 Wr EXS or above Y/N?</v>
          </cell>
          <cell r="P319" t="str">
            <v>Y</v>
          </cell>
          <cell r="Q319" t="str">
            <v>Key Stage 1 Validated Result</v>
          </cell>
          <cell r="T319" t="str">
            <v>Autumn</v>
          </cell>
        </row>
        <row r="320">
          <cell r="B320" t="str">
            <v>F</v>
          </cell>
          <cell r="C320">
            <v>41883</v>
          </cell>
          <cell r="G320" t="str">
            <v>N</v>
          </cell>
          <cell r="J320" t="str">
            <v>F</v>
          </cell>
          <cell r="K320" t="str">
            <v>White - British</v>
          </cell>
          <cell r="M320" t="str">
            <v>F</v>
          </cell>
          <cell r="N320" t="str">
            <v>F</v>
          </cell>
          <cell r="O320" t="str">
            <v>SPS KS1 Wr BLW Y/N?</v>
          </cell>
          <cell r="P320" t="str">
            <v>N</v>
          </cell>
          <cell r="Q320" t="str">
            <v>Key Stage 1 Validated Result</v>
          </cell>
          <cell r="T320" t="str">
            <v>Autumn</v>
          </cell>
        </row>
        <row r="321">
          <cell r="B321" t="str">
            <v>F</v>
          </cell>
          <cell r="C321">
            <v>41883</v>
          </cell>
          <cell r="G321" t="str">
            <v>N</v>
          </cell>
          <cell r="J321" t="str">
            <v>F</v>
          </cell>
          <cell r="K321" t="str">
            <v>White - British</v>
          </cell>
          <cell r="M321" t="str">
            <v>F</v>
          </cell>
          <cell r="N321" t="str">
            <v>F</v>
          </cell>
          <cell r="O321" t="str">
            <v>SPS KS1 Rd D Y/N?</v>
          </cell>
          <cell r="P321" t="str">
            <v>N</v>
          </cell>
          <cell r="Q321" t="str">
            <v>Key Stage 1 Validated Result</v>
          </cell>
          <cell r="T321" t="str">
            <v>Autumn</v>
          </cell>
        </row>
        <row r="322">
          <cell r="B322" t="str">
            <v>F</v>
          </cell>
          <cell r="C322">
            <v>41883</v>
          </cell>
          <cell r="G322" t="str">
            <v>N</v>
          </cell>
          <cell r="J322" t="str">
            <v>F</v>
          </cell>
          <cell r="K322" t="str">
            <v>White - British</v>
          </cell>
          <cell r="M322" t="str">
            <v>F</v>
          </cell>
          <cell r="N322" t="str">
            <v>F</v>
          </cell>
          <cell r="O322" t="str">
            <v>SPS KS1 Ma GDS Y/N?</v>
          </cell>
          <cell r="P322" t="str">
            <v>Y</v>
          </cell>
          <cell r="Q322" t="str">
            <v>Key Stage 1 Validated Result</v>
          </cell>
          <cell r="T322" t="str">
            <v>Autumn</v>
          </cell>
        </row>
        <row r="323">
          <cell r="B323" t="str">
            <v>F</v>
          </cell>
          <cell r="C323">
            <v>41883</v>
          </cell>
          <cell r="G323" t="str">
            <v>N</v>
          </cell>
          <cell r="J323" t="str">
            <v>F</v>
          </cell>
          <cell r="K323" t="str">
            <v>White - British</v>
          </cell>
          <cell r="M323" t="str">
            <v>F</v>
          </cell>
          <cell r="N323" t="str">
            <v>F</v>
          </cell>
          <cell r="O323" t="str">
            <v>SPS KS1 Rd EXS or above Y/N?</v>
          </cell>
          <cell r="P323" t="str">
            <v>Y</v>
          </cell>
          <cell r="Q323" t="str">
            <v>Key Stage 1 Validated Result</v>
          </cell>
          <cell r="T323" t="str">
            <v>Autumn</v>
          </cell>
        </row>
        <row r="324">
          <cell r="B324" t="str">
            <v>F</v>
          </cell>
          <cell r="C324">
            <v>41883</v>
          </cell>
          <cell r="G324" t="str">
            <v>N</v>
          </cell>
          <cell r="J324" t="str">
            <v>F</v>
          </cell>
          <cell r="K324" t="str">
            <v>White - British</v>
          </cell>
          <cell r="M324" t="str">
            <v>F</v>
          </cell>
          <cell r="N324" t="str">
            <v>F</v>
          </cell>
          <cell r="O324" t="str">
            <v>SPS KS1 Wr PKF Y/N?</v>
          </cell>
          <cell r="P324" t="str">
            <v>N</v>
          </cell>
          <cell r="Q324" t="str">
            <v>Key Stage 1 Validated Result</v>
          </cell>
          <cell r="T324" t="str">
            <v>Autumn</v>
          </cell>
        </row>
        <row r="325">
          <cell r="B325" t="str">
            <v>F</v>
          </cell>
          <cell r="C325">
            <v>41883</v>
          </cell>
          <cell r="G325" t="str">
            <v>N</v>
          </cell>
          <cell r="J325" t="str">
            <v>F</v>
          </cell>
          <cell r="K325" t="str">
            <v>White - British</v>
          </cell>
          <cell r="M325" t="str">
            <v>F</v>
          </cell>
          <cell r="N325" t="str">
            <v>F</v>
          </cell>
          <cell r="O325" t="str">
            <v>SPS KS1 Wr EXS Y/N?</v>
          </cell>
          <cell r="P325" t="str">
            <v>N</v>
          </cell>
          <cell r="Q325" t="str">
            <v>Key Stage 1 Validated Result</v>
          </cell>
          <cell r="T325" t="str">
            <v>Autumn</v>
          </cell>
        </row>
        <row r="326">
          <cell r="B326" t="str">
            <v>F</v>
          </cell>
          <cell r="C326">
            <v>41883</v>
          </cell>
          <cell r="G326" t="str">
            <v>N</v>
          </cell>
          <cell r="J326" t="str">
            <v>F</v>
          </cell>
          <cell r="K326" t="str">
            <v>White - British</v>
          </cell>
          <cell r="M326" t="str">
            <v>F</v>
          </cell>
          <cell r="N326" t="str">
            <v>F</v>
          </cell>
          <cell r="O326" t="str">
            <v>SPS KS1 Rd BLW Y/N?</v>
          </cell>
          <cell r="P326" t="str">
            <v>N</v>
          </cell>
          <cell r="Q326" t="str">
            <v>Key Stage 1 Validated Result</v>
          </cell>
          <cell r="T326" t="str">
            <v>Autumn</v>
          </cell>
        </row>
        <row r="327">
          <cell r="B327" t="str">
            <v>F</v>
          </cell>
          <cell r="C327">
            <v>41883</v>
          </cell>
          <cell r="G327" t="str">
            <v>N</v>
          </cell>
          <cell r="J327" t="str">
            <v>F</v>
          </cell>
          <cell r="K327" t="str">
            <v>White - British</v>
          </cell>
          <cell r="M327" t="str">
            <v>F</v>
          </cell>
          <cell r="N327" t="str">
            <v>F</v>
          </cell>
          <cell r="O327" t="str">
            <v>SPS KS1 Rd EXS Y/N?</v>
          </cell>
          <cell r="P327" t="str">
            <v>N</v>
          </cell>
          <cell r="Q327" t="str">
            <v>Key Stage 1 Validated Result</v>
          </cell>
          <cell r="T327" t="str">
            <v>Autumn</v>
          </cell>
        </row>
        <row r="328">
          <cell r="B328" t="str">
            <v>F</v>
          </cell>
          <cell r="C328">
            <v>41883</v>
          </cell>
          <cell r="G328" t="str">
            <v>N</v>
          </cell>
          <cell r="J328" t="str">
            <v>F</v>
          </cell>
          <cell r="K328" t="str">
            <v>White - British</v>
          </cell>
          <cell r="M328" t="str">
            <v>F</v>
          </cell>
          <cell r="N328" t="str">
            <v>F</v>
          </cell>
          <cell r="O328" t="str">
            <v>SPS KS1 Rd PKF Y/N?</v>
          </cell>
          <cell r="P328" t="str">
            <v>N</v>
          </cell>
          <cell r="Q328" t="str">
            <v>Key Stage 1 Validated Result</v>
          </cell>
          <cell r="T328" t="str">
            <v>Autumn</v>
          </cell>
        </row>
        <row r="329">
          <cell r="B329" t="str">
            <v>F</v>
          </cell>
          <cell r="C329">
            <v>41883</v>
          </cell>
          <cell r="G329" t="str">
            <v>N</v>
          </cell>
          <cell r="J329" t="str">
            <v>F</v>
          </cell>
          <cell r="K329" t="str">
            <v>White - British</v>
          </cell>
          <cell r="M329" t="str">
            <v>F</v>
          </cell>
          <cell r="N329" t="str">
            <v>F</v>
          </cell>
          <cell r="O329" t="str">
            <v>SPS KS1 Wr GDS Y/N?</v>
          </cell>
          <cell r="P329" t="str">
            <v>Y</v>
          </cell>
          <cell r="Q329" t="str">
            <v>Key Stage 1 Validated Result</v>
          </cell>
          <cell r="T329" t="str">
            <v>Autumn</v>
          </cell>
        </row>
        <row r="330">
          <cell r="B330" t="str">
            <v>F</v>
          </cell>
          <cell r="C330">
            <v>41883</v>
          </cell>
          <cell r="G330" t="str">
            <v>N</v>
          </cell>
          <cell r="J330" t="str">
            <v>F</v>
          </cell>
          <cell r="K330" t="str">
            <v>White - British</v>
          </cell>
          <cell r="M330" t="str">
            <v>F</v>
          </cell>
          <cell r="N330" t="str">
            <v>F</v>
          </cell>
          <cell r="O330" t="str">
            <v>SPS KS1 Ma WTS Y/N?</v>
          </cell>
          <cell r="P330" t="str">
            <v>N</v>
          </cell>
          <cell r="Q330" t="str">
            <v>Key Stage 1 Validated Result</v>
          </cell>
          <cell r="T330" t="str">
            <v>Autumn</v>
          </cell>
        </row>
        <row r="331">
          <cell r="B331" t="str">
            <v>F</v>
          </cell>
          <cell r="C331">
            <v>41883</v>
          </cell>
          <cell r="G331" t="str">
            <v>N</v>
          </cell>
          <cell r="J331" t="str">
            <v>F</v>
          </cell>
          <cell r="K331" t="str">
            <v>White - British</v>
          </cell>
          <cell r="M331" t="str">
            <v>F</v>
          </cell>
          <cell r="N331" t="str">
            <v>F</v>
          </cell>
          <cell r="O331" t="str">
            <v>SPS KS1 Ma EXS or above Y/N?</v>
          </cell>
          <cell r="P331" t="str">
            <v>Y</v>
          </cell>
          <cell r="Q331" t="str">
            <v>Key Stage 1 Validated Result</v>
          </cell>
          <cell r="T331" t="str">
            <v>Autumn</v>
          </cell>
        </row>
        <row r="332">
          <cell r="B332" t="str">
            <v>F</v>
          </cell>
          <cell r="C332">
            <v>41883</v>
          </cell>
          <cell r="G332" t="str">
            <v>N</v>
          </cell>
          <cell r="J332" t="str">
            <v>F</v>
          </cell>
          <cell r="K332" t="str">
            <v>White - British</v>
          </cell>
          <cell r="M332" t="str">
            <v>F</v>
          </cell>
          <cell r="N332" t="str">
            <v>F</v>
          </cell>
          <cell r="O332" t="str">
            <v>SPS KS1 Rd GDS Y/N?</v>
          </cell>
          <cell r="P332" t="str">
            <v>Y</v>
          </cell>
          <cell r="Q332" t="str">
            <v>Key Stage 1 Validated Result</v>
          </cell>
          <cell r="T332" t="str">
            <v>Autumn</v>
          </cell>
        </row>
        <row r="333">
          <cell r="B333" t="str">
            <v>F</v>
          </cell>
          <cell r="C333">
            <v>41883</v>
          </cell>
          <cell r="G333" t="str">
            <v>N</v>
          </cell>
          <cell r="J333" t="str">
            <v>F</v>
          </cell>
          <cell r="K333" t="str">
            <v>White - British</v>
          </cell>
          <cell r="M333" t="str">
            <v>F</v>
          </cell>
          <cell r="N333" t="str">
            <v>F</v>
          </cell>
          <cell r="O333" t="str">
            <v>SPS KS1 Wr A Y/N?</v>
          </cell>
          <cell r="P333" t="str">
            <v>N</v>
          </cell>
          <cell r="Q333" t="str">
            <v>Key Stage 1 Validated Result</v>
          </cell>
          <cell r="T333" t="str">
            <v>Autumn</v>
          </cell>
        </row>
        <row r="334">
          <cell r="B334" t="str">
            <v>F</v>
          </cell>
          <cell r="C334">
            <v>41883</v>
          </cell>
          <cell r="G334" t="str">
            <v>N</v>
          </cell>
          <cell r="J334" t="str">
            <v>F</v>
          </cell>
          <cell r="K334" t="str">
            <v>White - British</v>
          </cell>
          <cell r="M334" t="str">
            <v>F</v>
          </cell>
          <cell r="N334" t="str">
            <v>F</v>
          </cell>
          <cell r="O334" t="str">
            <v>SPS KS1 TA Exists Y/N?</v>
          </cell>
          <cell r="P334" t="str">
            <v>Y</v>
          </cell>
          <cell r="Q334" t="str">
            <v>Key Stage 1 Validated Result</v>
          </cell>
          <cell r="T334" t="str">
            <v>Autumn</v>
          </cell>
        </row>
        <row r="335">
          <cell r="B335" t="str">
            <v>F</v>
          </cell>
          <cell r="C335">
            <v>41883</v>
          </cell>
          <cell r="G335" t="str">
            <v>N</v>
          </cell>
          <cell r="J335" t="str">
            <v>F</v>
          </cell>
          <cell r="K335" t="str">
            <v>White - British</v>
          </cell>
          <cell r="M335" t="str">
            <v>F</v>
          </cell>
          <cell r="N335" t="str">
            <v>F</v>
          </cell>
          <cell r="O335" t="str">
            <v>SPS KS1 Sc EXS Y/N?</v>
          </cell>
          <cell r="P335" t="str">
            <v>Y</v>
          </cell>
          <cell r="Q335" t="str">
            <v>Key Stage 1 Validated Result</v>
          </cell>
          <cell r="T335" t="str">
            <v>Autumn</v>
          </cell>
        </row>
        <row r="336">
          <cell r="B336" t="str">
            <v>F</v>
          </cell>
          <cell r="C336">
            <v>41883</v>
          </cell>
          <cell r="G336" t="str">
            <v>N</v>
          </cell>
          <cell r="J336" t="str">
            <v>F</v>
          </cell>
          <cell r="K336" t="str">
            <v>White - British</v>
          </cell>
          <cell r="M336" t="str">
            <v>F</v>
          </cell>
          <cell r="N336" t="str">
            <v>F</v>
          </cell>
          <cell r="O336" t="str">
            <v>SPS KS1 Ma A Y/N?</v>
          </cell>
          <cell r="P336" t="str">
            <v>N</v>
          </cell>
          <cell r="Q336" t="str">
            <v>Key Stage 1 Validated Result</v>
          </cell>
          <cell r="T336" t="str">
            <v>Autumn</v>
          </cell>
        </row>
        <row r="337">
          <cell r="B337" t="str">
            <v>F</v>
          </cell>
          <cell r="C337">
            <v>41883</v>
          </cell>
          <cell r="G337" t="str">
            <v>N</v>
          </cell>
          <cell r="J337" t="str">
            <v>F</v>
          </cell>
          <cell r="K337" t="str">
            <v>White - British</v>
          </cell>
          <cell r="M337" t="str">
            <v>F</v>
          </cell>
          <cell r="N337" t="str">
            <v>F</v>
          </cell>
          <cell r="O337" t="str">
            <v>SPS KS1 Ma D Y/N?</v>
          </cell>
          <cell r="P337" t="str">
            <v>N</v>
          </cell>
          <cell r="Q337" t="str">
            <v>Key Stage 1 Validated Result</v>
          </cell>
          <cell r="T337" t="str">
            <v>Autumn</v>
          </cell>
        </row>
        <row r="338">
          <cell r="B338" t="str">
            <v>F</v>
          </cell>
          <cell r="C338">
            <v>41883</v>
          </cell>
          <cell r="G338" t="str">
            <v>N</v>
          </cell>
          <cell r="J338" t="str">
            <v>F</v>
          </cell>
          <cell r="K338" t="str">
            <v>White - British</v>
          </cell>
          <cell r="M338" t="str">
            <v>F</v>
          </cell>
          <cell r="N338" t="str">
            <v>F</v>
          </cell>
          <cell r="O338" t="str">
            <v>SPS KS1 Ma BLW Y/N?</v>
          </cell>
          <cell r="P338" t="str">
            <v>N</v>
          </cell>
          <cell r="Q338" t="str">
            <v>Key Stage 1 Validated Result</v>
          </cell>
          <cell r="T338" t="str">
            <v>Autumn</v>
          </cell>
        </row>
        <row r="339">
          <cell r="B339" t="str">
            <v>F</v>
          </cell>
          <cell r="C339">
            <v>41883</v>
          </cell>
          <cell r="G339" t="str">
            <v>N</v>
          </cell>
          <cell r="J339" t="str">
            <v>F</v>
          </cell>
          <cell r="K339" t="str">
            <v>White - British</v>
          </cell>
          <cell r="M339" t="str">
            <v>F</v>
          </cell>
          <cell r="N339" t="str">
            <v>F</v>
          </cell>
          <cell r="O339" t="str">
            <v>SPS KS1 Ma PKF Y/N?</v>
          </cell>
          <cell r="P339" t="str">
            <v>N</v>
          </cell>
          <cell r="Q339" t="str">
            <v>Key Stage 1 Validated Result</v>
          </cell>
          <cell r="T339" t="str">
            <v>Autumn</v>
          </cell>
        </row>
        <row r="340">
          <cell r="B340" t="str">
            <v>M</v>
          </cell>
          <cell r="C340">
            <v>41883</v>
          </cell>
          <cell r="G340" t="str">
            <v>N</v>
          </cell>
          <cell r="J340" t="str">
            <v>F</v>
          </cell>
          <cell r="K340" t="str">
            <v>White - British</v>
          </cell>
          <cell r="M340" t="str">
            <v>F</v>
          </cell>
          <cell r="N340" t="str">
            <v>F</v>
          </cell>
          <cell r="O340" t="str">
            <v>SPS KS1 Ma EXS Y/N?</v>
          </cell>
          <cell r="P340" t="str">
            <v>N</v>
          </cell>
          <cell r="Q340" t="str">
            <v>Key Stage 1 Validated Result</v>
          </cell>
          <cell r="T340" t="str">
            <v>Summer</v>
          </cell>
        </row>
        <row r="341">
          <cell r="B341" t="str">
            <v>M</v>
          </cell>
          <cell r="C341">
            <v>41883</v>
          </cell>
          <cell r="G341" t="str">
            <v>N</v>
          </cell>
          <cell r="J341" t="str">
            <v>F</v>
          </cell>
          <cell r="K341" t="str">
            <v>White - British</v>
          </cell>
          <cell r="M341" t="str">
            <v>F</v>
          </cell>
          <cell r="N341" t="str">
            <v>F</v>
          </cell>
          <cell r="O341" t="str">
            <v>SPS KS1 Wr D Y/N?</v>
          </cell>
          <cell r="P341" t="str">
            <v>N</v>
          </cell>
          <cell r="Q341" t="str">
            <v>Key Stage 1 Validated Result</v>
          </cell>
          <cell r="T341" t="str">
            <v>Summer</v>
          </cell>
        </row>
        <row r="342">
          <cell r="B342" t="str">
            <v>M</v>
          </cell>
          <cell r="C342">
            <v>41883</v>
          </cell>
          <cell r="G342" t="str">
            <v>N</v>
          </cell>
          <cell r="J342" t="str">
            <v>F</v>
          </cell>
          <cell r="K342" t="str">
            <v>White - British</v>
          </cell>
          <cell r="M342" t="str">
            <v>F</v>
          </cell>
          <cell r="N342" t="str">
            <v>F</v>
          </cell>
          <cell r="O342" t="str">
            <v>SPS KS1 Rd A Y/N?</v>
          </cell>
          <cell r="P342" t="str">
            <v>N</v>
          </cell>
          <cell r="Q342" t="str">
            <v>Key Stage 1 Validated Result</v>
          </cell>
          <cell r="T342" t="str">
            <v>Summer</v>
          </cell>
        </row>
        <row r="343">
          <cell r="B343" t="str">
            <v>M</v>
          </cell>
          <cell r="C343">
            <v>41883</v>
          </cell>
          <cell r="G343" t="str">
            <v>N</v>
          </cell>
          <cell r="J343" t="str">
            <v>F</v>
          </cell>
          <cell r="K343" t="str">
            <v>White - British</v>
          </cell>
          <cell r="M343" t="str">
            <v>F</v>
          </cell>
          <cell r="N343" t="str">
            <v>F</v>
          </cell>
          <cell r="O343" t="str">
            <v>SPS KS1 Rd WTS Y/N?</v>
          </cell>
          <cell r="P343" t="str">
            <v>Y</v>
          </cell>
          <cell r="Q343" t="str">
            <v>Key Stage 1 Validated Result</v>
          </cell>
          <cell r="T343" t="str">
            <v>Summer</v>
          </cell>
        </row>
        <row r="344">
          <cell r="B344" t="str">
            <v>M</v>
          </cell>
          <cell r="C344">
            <v>41883</v>
          </cell>
          <cell r="G344" t="str">
            <v>N</v>
          </cell>
          <cell r="J344" t="str">
            <v>F</v>
          </cell>
          <cell r="K344" t="str">
            <v>White - British</v>
          </cell>
          <cell r="M344" t="str">
            <v>F</v>
          </cell>
          <cell r="N344" t="str">
            <v>F</v>
          </cell>
          <cell r="O344" t="str">
            <v>SPS KS1 Wr BLW Y/N?</v>
          </cell>
          <cell r="P344" t="str">
            <v>N</v>
          </cell>
          <cell r="Q344" t="str">
            <v>Key Stage 1 Validated Result</v>
          </cell>
          <cell r="T344" t="str">
            <v>Summer</v>
          </cell>
        </row>
        <row r="345">
          <cell r="B345" t="str">
            <v>M</v>
          </cell>
          <cell r="C345">
            <v>41883</v>
          </cell>
          <cell r="G345" t="str">
            <v>N</v>
          </cell>
          <cell r="J345" t="str">
            <v>F</v>
          </cell>
          <cell r="K345" t="str">
            <v>White - British</v>
          </cell>
          <cell r="M345" t="str">
            <v>F</v>
          </cell>
          <cell r="N345" t="str">
            <v>F</v>
          </cell>
          <cell r="O345" t="str">
            <v>SPS KS1 Wr EXS or above Y/N?</v>
          </cell>
          <cell r="P345" t="str">
            <v>N</v>
          </cell>
          <cell r="Q345" t="str">
            <v>Key Stage 1 Validated Result</v>
          </cell>
          <cell r="T345" t="str">
            <v>Summer</v>
          </cell>
        </row>
        <row r="346">
          <cell r="B346" t="str">
            <v>M</v>
          </cell>
          <cell r="C346">
            <v>41883</v>
          </cell>
          <cell r="G346" t="str">
            <v>N</v>
          </cell>
          <cell r="J346" t="str">
            <v>F</v>
          </cell>
          <cell r="K346" t="str">
            <v>White - British</v>
          </cell>
          <cell r="M346" t="str">
            <v>F</v>
          </cell>
          <cell r="N346" t="str">
            <v>F</v>
          </cell>
          <cell r="O346" t="str">
            <v>SPS KS1 Ma GDS Y/N?</v>
          </cell>
          <cell r="P346" t="str">
            <v>N</v>
          </cell>
          <cell r="Q346" t="str">
            <v>Key Stage 1 Validated Result</v>
          </cell>
          <cell r="T346" t="str">
            <v>Summer</v>
          </cell>
        </row>
        <row r="347">
          <cell r="B347" t="str">
            <v>M</v>
          </cell>
          <cell r="C347">
            <v>41883</v>
          </cell>
          <cell r="G347" t="str">
            <v>N</v>
          </cell>
          <cell r="J347" t="str">
            <v>F</v>
          </cell>
          <cell r="K347" t="str">
            <v>White - British</v>
          </cell>
          <cell r="M347" t="str">
            <v>F</v>
          </cell>
          <cell r="N347" t="str">
            <v>F</v>
          </cell>
          <cell r="O347" t="str">
            <v>SPS KS1 Rd D Y/N?</v>
          </cell>
          <cell r="P347" t="str">
            <v>N</v>
          </cell>
          <cell r="Q347" t="str">
            <v>Key Stage 1 Validated Result</v>
          </cell>
          <cell r="T347" t="str">
            <v>Summer</v>
          </cell>
        </row>
        <row r="348">
          <cell r="B348" t="str">
            <v>M</v>
          </cell>
          <cell r="C348">
            <v>41883</v>
          </cell>
          <cell r="G348" t="str">
            <v>N</v>
          </cell>
          <cell r="J348" t="str">
            <v>F</v>
          </cell>
          <cell r="K348" t="str">
            <v>White - British</v>
          </cell>
          <cell r="M348" t="str">
            <v>F</v>
          </cell>
          <cell r="N348" t="str">
            <v>F</v>
          </cell>
          <cell r="O348" t="str">
            <v>SPS KS1 Rd EXS or above Y/N?</v>
          </cell>
          <cell r="P348" t="str">
            <v>N</v>
          </cell>
          <cell r="Q348" t="str">
            <v>Key Stage 1 Validated Result</v>
          </cell>
          <cell r="T348" t="str">
            <v>Summer</v>
          </cell>
        </row>
        <row r="349">
          <cell r="B349" t="str">
            <v>M</v>
          </cell>
          <cell r="C349">
            <v>41883</v>
          </cell>
          <cell r="G349" t="str">
            <v>N</v>
          </cell>
          <cell r="J349" t="str">
            <v>F</v>
          </cell>
          <cell r="K349" t="str">
            <v>White - British</v>
          </cell>
          <cell r="M349" t="str">
            <v>F</v>
          </cell>
          <cell r="N349" t="str">
            <v>F</v>
          </cell>
          <cell r="O349" t="str">
            <v>SPS KS1 Wr EXS Y/N?</v>
          </cell>
          <cell r="P349" t="str">
            <v>N</v>
          </cell>
          <cell r="Q349" t="str">
            <v>Key Stage 1 Validated Result</v>
          </cell>
          <cell r="T349" t="str">
            <v>Summer</v>
          </cell>
        </row>
        <row r="350">
          <cell r="B350" t="str">
            <v>M</v>
          </cell>
          <cell r="C350">
            <v>41883</v>
          </cell>
          <cell r="G350" t="str">
            <v>N</v>
          </cell>
          <cell r="J350" t="str">
            <v>F</v>
          </cell>
          <cell r="K350" t="str">
            <v>White - British</v>
          </cell>
          <cell r="M350" t="str">
            <v>F</v>
          </cell>
          <cell r="N350" t="str">
            <v>F</v>
          </cell>
          <cell r="O350" t="str">
            <v>SPS KS1 Wr PKF Y/N?</v>
          </cell>
          <cell r="P350" t="str">
            <v>N</v>
          </cell>
          <cell r="Q350" t="str">
            <v>Key Stage 1 Validated Result</v>
          </cell>
          <cell r="T350" t="str">
            <v>Summer</v>
          </cell>
        </row>
        <row r="351">
          <cell r="B351" t="str">
            <v>M</v>
          </cell>
          <cell r="C351">
            <v>41883</v>
          </cell>
          <cell r="G351" t="str">
            <v>N</v>
          </cell>
          <cell r="J351" t="str">
            <v>F</v>
          </cell>
          <cell r="K351" t="str">
            <v>White - British</v>
          </cell>
          <cell r="M351" t="str">
            <v>F</v>
          </cell>
          <cell r="N351" t="str">
            <v>F</v>
          </cell>
          <cell r="O351" t="str">
            <v>SPS KS1 Rd BLW Y/N?</v>
          </cell>
          <cell r="P351" t="str">
            <v>N</v>
          </cell>
          <cell r="Q351" t="str">
            <v>Key Stage 1 Validated Result</v>
          </cell>
          <cell r="T351" t="str">
            <v>Summer</v>
          </cell>
        </row>
        <row r="352">
          <cell r="B352" t="str">
            <v>M</v>
          </cell>
          <cell r="C352">
            <v>41883</v>
          </cell>
          <cell r="G352" t="str">
            <v>N</v>
          </cell>
          <cell r="J352" t="str">
            <v>F</v>
          </cell>
          <cell r="K352" t="str">
            <v>White - British</v>
          </cell>
          <cell r="M352" t="str">
            <v>F</v>
          </cell>
          <cell r="N352" t="str">
            <v>F</v>
          </cell>
          <cell r="O352" t="str">
            <v>SPS KS1 Rd EXS Y/N?</v>
          </cell>
          <cell r="P352" t="str">
            <v>N</v>
          </cell>
          <cell r="Q352" t="str">
            <v>Key Stage 1 Validated Result</v>
          </cell>
          <cell r="T352" t="str">
            <v>Summer</v>
          </cell>
        </row>
        <row r="353">
          <cell r="B353" t="str">
            <v>M</v>
          </cell>
          <cell r="C353">
            <v>41883</v>
          </cell>
          <cell r="G353" t="str">
            <v>N</v>
          </cell>
          <cell r="J353" t="str">
            <v>F</v>
          </cell>
          <cell r="K353" t="str">
            <v>White - British</v>
          </cell>
          <cell r="M353" t="str">
            <v>F</v>
          </cell>
          <cell r="N353" t="str">
            <v>F</v>
          </cell>
          <cell r="O353" t="str">
            <v>SPS KS1 Rd PKF Y/N?</v>
          </cell>
          <cell r="P353" t="str">
            <v>N</v>
          </cell>
          <cell r="Q353" t="str">
            <v>Key Stage 1 Validated Result</v>
          </cell>
          <cell r="T353" t="str">
            <v>Summer</v>
          </cell>
        </row>
        <row r="354">
          <cell r="B354" t="str">
            <v>M</v>
          </cell>
          <cell r="C354">
            <v>41883</v>
          </cell>
          <cell r="G354" t="str">
            <v>N</v>
          </cell>
          <cell r="J354" t="str">
            <v>F</v>
          </cell>
          <cell r="K354" t="str">
            <v>White - British</v>
          </cell>
          <cell r="M354" t="str">
            <v>F</v>
          </cell>
          <cell r="N354" t="str">
            <v>F</v>
          </cell>
          <cell r="O354" t="str">
            <v>SPS KS1 Wr GDS Y/N?</v>
          </cell>
          <cell r="P354" t="str">
            <v>N</v>
          </cell>
          <cell r="Q354" t="str">
            <v>Key Stage 1 Validated Result</v>
          </cell>
          <cell r="T354" t="str">
            <v>Summer</v>
          </cell>
        </row>
        <row r="355">
          <cell r="B355" t="str">
            <v>M</v>
          </cell>
          <cell r="C355">
            <v>41883</v>
          </cell>
          <cell r="G355" t="str">
            <v>N</v>
          </cell>
          <cell r="J355" t="str">
            <v>F</v>
          </cell>
          <cell r="K355" t="str">
            <v>White - British</v>
          </cell>
          <cell r="M355" t="str">
            <v>F</v>
          </cell>
          <cell r="N355" t="str">
            <v>F</v>
          </cell>
          <cell r="O355" t="str">
            <v>SPS KS1 Wr WTS Y/N?</v>
          </cell>
          <cell r="P355" t="str">
            <v>Y</v>
          </cell>
          <cell r="Q355" t="str">
            <v>Key Stage 1 Validated Result</v>
          </cell>
          <cell r="T355" t="str">
            <v>Summer</v>
          </cell>
        </row>
        <row r="356">
          <cell r="B356" t="str">
            <v>M</v>
          </cell>
          <cell r="C356">
            <v>41883</v>
          </cell>
          <cell r="G356" t="str">
            <v>N</v>
          </cell>
          <cell r="J356" t="str">
            <v>F</v>
          </cell>
          <cell r="K356" t="str">
            <v>White - British</v>
          </cell>
          <cell r="M356" t="str">
            <v>F</v>
          </cell>
          <cell r="N356" t="str">
            <v>F</v>
          </cell>
          <cell r="O356" t="str">
            <v>SPS KS1 Ma WTS Y/N?</v>
          </cell>
          <cell r="P356" t="str">
            <v>Y</v>
          </cell>
          <cell r="Q356" t="str">
            <v>Key Stage 1 Validated Result</v>
          </cell>
          <cell r="T356" t="str">
            <v>Summer</v>
          </cell>
        </row>
        <row r="357">
          <cell r="B357" t="str">
            <v>M</v>
          </cell>
          <cell r="C357">
            <v>41883</v>
          </cell>
          <cell r="G357" t="str">
            <v>N</v>
          </cell>
          <cell r="J357" t="str">
            <v>F</v>
          </cell>
          <cell r="K357" t="str">
            <v>White - British</v>
          </cell>
          <cell r="M357" t="str">
            <v>F</v>
          </cell>
          <cell r="N357" t="str">
            <v>F</v>
          </cell>
          <cell r="O357" t="str">
            <v>SPS KS1 Ma EXS or above Y/N?</v>
          </cell>
          <cell r="P357" t="str">
            <v>N</v>
          </cell>
          <cell r="Q357" t="str">
            <v>Key Stage 1 Validated Result</v>
          </cell>
          <cell r="T357" t="str">
            <v>Summer</v>
          </cell>
        </row>
        <row r="358">
          <cell r="B358" t="str">
            <v>M</v>
          </cell>
          <cell r="C358">
            <v>41883</v>
          </cell>
          <cell r="G358" t="str">
            <v>N</v>
          </cell>
          <cell r="J358" t="str">
            <v>F</v>
          </cell>
          <cell r="K358" t="str">
            <v>White - British</v>
          </cell>
          <cell r="M358" t="str">
            <v>F</v>
          </cell>
          <cell r="N358" t="str">
            <v>F</v>
          </cell>
          <cell r="O358" t="str">
            <v>SPS KS1 Rd GDS Y/N?</v>
          </cell>
          <cell r="P358" t="str">
            <v>N</v>
          </cell>
          <cell r="Q358" t="str">
            <v>Key Stage 1 Validated Result</v>
          </cell>
          <cell r="T358" t="str">
            <v>Summer</v>
          </cell>
        </row>
        <row r="359">
          <cell r="B359" t="str">
            <v>M</v>
          </cell>
          <cell r="C359">
            <v>41883</v>
          </cell>
          <cell r="G359" t="str">
            <v>N</v>
          </cell>
          <cell r="J359" t="str">
            <v>F</v>
          </cell>
          <cell r="K359" t="str">
            <v>White - British</v>
          </cell>
          <cell r="M359" t="str">
            <v>F</v>
          </cell>
          <cell r="N359" t="str">
            <v>F</v>
          </cell>
          <cell r="O359" t="str">
            <v>SPS KS1 Wr A Y/N?</v>
          </cell>
          <cell r="P359" t="str">
            <v>N</v>
          </cell>
          <cell r="Q359" t="str">
            <v>Key Stage 1 Validated Result</v>
          </cell>
          <cell r="T359" t="str">
            <v>Summer</v>
          </cell>
        </row>
        <row r="360">
          <cell r="B360" t="str">
            <v>M</v>
          </cell>
          <cell r="C360">
            <v>41883</v>
          </cell>
          <cell r="G360" t="str">
            <v>N</v>
          </cell>
          <cell r="J360" t="str">
            <v>F</v>
          </cell>
          <cell r="K360" t="str">
            <v>White - British</v>
          </cell>
          <cell r="M360" t="str">
            <v>F</v>
          </cell>
          <cell r="N360" t="str">
            <v>F</v>
          </cell>
          <cell r="O360" t="str">
            <v>SPS KS1 TA Exists Y/N?</v>
          </cell>
          <cell r="P360" t="str">
            <v>Y</v>
          </cell>
          <cell r="Q360" t="str">
            <v>Key Stage 1 Validated Result</v>
          </cell>
          <cell r="T360" t="str">
            <v>Summer</v>
          </cell>
        </row>
        <row r="361">
          <cell r="B361" t="str">
            <v>M</v>
          </cell>
          <cell r="C361">
            <v>41883</v>
          </cell>
          <cell r="G361" t="str">
            <v>N</v>
          </cell>
          <cell r="J361" t="str">
            <v>F</v>
          </cell>
          <cell r="K361" t="str">
            <v>White - British</v>
          </cell>
          <cell r="M361" t="str">
            <v>F</v>
          </cell>
          <cell r="N361" t="str">
            <v>F</v>
          </cell>
          <cell r="O361" t="str">
            <v>SPS KS1 Sc EXS Y/N?</v>
          </cell>
          <cell r="P361" t="str">
            <v>Y</v>
          </cell>
          <cell r="Q361" t="str">
            <v>Key Stage 1 Validated Result</v>
          </cell>
          <cell r="T361" t="str">
            <v>Summer</v>
          </cell>
        </row>
        <row r="362">
          <cell r="B362" t="str">
            <v>M</v>
          </cell>
          <cell r="C362">
            <v>41883</v>
          </cell>
          <cell r="G362" t="str">
            <v>N</v>
          </cell>
          <cell r="J362" t="str">
            <v>F</v>
          </cell>
          <cell r="K362" t="str">
            <v>White - British</v>
          </cell>
          <cell r="M362" t="str">
            <v>F</v>
          </cell>
          <cell r="N362" t="str">
            <v>F</v>
          </cell>
          <cell r="O362" t="str">
            <v>SPS KS1 Ma A Y/N?</v>
          </cell>
          <cell r="P362" t="str">
            <v>N</v>
          </cell>
          <cell r="Q362" t="str">
            <v>Key Stage 1 Validated Result</v>
          </cell>
          <cell r="T362" t="str">
            <v>Summer</v>
          </cell>
        </row>
        <row r="363">
          <cell r="B363" t="str">
            <v>M</v>
          </cell>
          <cell r="C363">
            <v>41883</v>
          </cell>
          <cell r="G363" t="str">
            <v>N</v>
          </cell>
          <cell r="J363" t="str">
            <v>F</v>
          </cell>
          <cell r="K363" t="str">
            <v>White - British</v>
          </cell>
          <cell r="M363" t="str">
            <v>F</v>
          </cell>
          <cell r="N363" t="str">
            <v>F</v>
          </cell>
          <cell r="O363" t="str">
            <v>SPS KS1 Ma D Y/N?</v>
          </cell>
          <cell r="P363" t="str">
            <v>N</v>
          </cell>
          <cell r="Q363" t="str">
            <v>Key Stage 1 Validated Result</v>
          </cell>
          <cell r="T363" t="str">
            <v>Summer</v>
          </cell>
        </row>
        <row r="364">
          <cell r="B364" t="str">
            <v>M</v>
          </cell>
          <cell r="C364">
            <v>41883</v>
          </cell>
          <cell r="G364" t="str">
            <v>N</v>
          </cell>
          <cell r="J364" t="str">
            <v>F</v>
          </cell>
          <cell r="K364" t="str">
            <v>White - British</v>
          </cell>
          <cell r="M364" t="str">
            <v>F</v>
          </cell>
          <cell r="N364" t="str">
            <v>F</v>
          </cell>
          <cell r="O364" t="str">
            <v>SPS KS1 Ma BLW Y/N?</v>
          </cell>
          <cell r="P364" t="str">
            <v>N</v>
          </cell>
          <cell r="Q364" t="str">
            <v>Key Stage 1 Validated Result</v>
          </cell>
          <cell r="T364" t="str">
            <v>Summer</v>
          </cell>
        </row>
        <row r="365">
          <cell r="B365" t="str">
            <v>M</v>
          </cell>
          <cell r="C365">
            <v>41883</v>
          </cell>
          <cell r="G365" t="str">
            <v>N</v>
          </cell>
          <cell r="J365" t="str">
            <v>F</v>
          </cell>
          <cell r="K365" t="str">
            <v>White - British</v>
          </cell>
          <cell r="M365" t="str">
            <v>F</v>
          </cell>
          <cell r="N365" t="str">
            <v>F</v>
          </cell>
          <cell r="O365" t="str">
            <v>SPS KS1 Ma PKF Y/N?</v>
          </cell>
          <cell r="P365" t="str">
            <v>N</v>
          </cell>
          <cell r="Q365" t="str">
            <v>Key Stage 1 Validated Result</v>
          </cell>
          <cell r="T365" t="str">
            <v>Summer</v>
          </cell>
        </row>
        <row r="366">
          <cell r="B366" t="str">
            <v>M</v>
          </cell>
          <cell r="C366">
            <v>41883</v>
          </cell>
          <cell r="G366" t="str">
            <v>K</v>
          </cell>
          <cell r="J366" t="str">
            <v>F</v>
          </cell>
          <cell r="K366" t="str">
            <v>White - British</v>
          </cell>
          <cell r="M366" t="str">
            <v>F</v>
          </cell>
          <cell r="N366" t="str">
            <v>F</v>
          </cell>
          <cell r="O366" t="str">
            <v>SPS KS1 Ma EXS Y/N?</v>
          </cell>
          <cell r="P366" t="str">
            <v>Y</v>
          </cell>
          <cell r="Q366" t="str">
            <v>Key Stage 1 Validated Result</v>
          </cell>
          <cell r="T366" t="str">
            <v>Spring</v>
          </cell>
        </row>
        <row r="367">
          <cell r="B367" t="str">
            <v>M</v>
          </cell>
          <cell r="C367">
            <v>41883</v>
          </cell>
          <cell r="G367" t="str">
            <v>K</v>
          </cell>
          <cell r="J367" t="str">
            <v>F</v>
          </cell>
          <cell r="K367" t="str">
            <v>White - British</v>
          </cell>
          <cell r="M367" t="str">
            <v>F</v>
          </cell>
          <cell r="N367" t="str">
            <v>F</v>
          </cell>
          <cell r="O367" t="str">
            <v>SPS KS1 Wr D Y/N?</v>
          </cell>
          <cell r="P367" t="str">
            <v>N</v>
          </cell>
          <cell r="Q367" t="str">
            <v>Key Stage 1 Validated Result</v>
          </cell>
          <cell r="T367" t="str">
            <v>Spring</v>
          </cell>
        </row>
        <row r="368">
          <cell r="B368" t="str">
            <v>M</v>
          </cell>
          <cell r="C368">
            <v>41883</v>
          </cell>
          <cell r="G368" t="str">
            <v>K</v>
          </cell>
          <cell r="J368" t="str">
            <v>F</v>
          </cell>
          <cell r="K368" t="str">
            <v>White - British</v>
          </cell>
          <cell r="M368" t="str">
            <v>F</v>
          </cell>
          <cell r="N368" t="str">
            <v>F</v>
          </cell>
          <cell r="O368" t="str">
            <v>SPS KS1 Rd A Y/N?</v>
          </cell>
          <cell r="P368" t="str">
            <v>N</v>
          </cell>
          <cell r="Q368" t="str">
            <v>Key Stage 1 Validated Result</v>
          </cell>
          <cell r="T368" t="str">
            <v>Spring</v>
          </cell>
        </row>
        <row r="369">
          <cell r="B369" t="str">
            <v>M</v>
          </cell>
          <cell r="C369">
            <v>41883</v>
          </cell>
          <cell r="G369" t="str">
            <v>K</v>
          </cell>
          <cell r="J369" t="str">
            <v>F</v>
          </cell>
          <cell r="K369" t="str">
            <v>White - British</v>
          </cell>
          <cell r="M369" t="str">
            <v>F</v>
          </cell>
          <cell r="N369" t="str">
            <v>F</v>
          </cell>
          <cell r="O369" t="str">
            <v>SPS KS1 Rd WTS Y/N?</v>
          </cell>
          <cell r="P369" t="str">
            <v>N</v>
          </cell>
          <cell r="Q369" t="str">
            <v>Key Stage 1 Validated Result</v>
          </cell>
          <cell r="T369" t="str">
            <v>Spring</v>
          </cell>
        </row>
        <row r="370">
          <cell r="B370" t="str">
            <v>M</v>
          </cell>
          <cell r="C370">
            <v>41883</v>
          </cell>
          <cell r="G370" t="str">
            <v>K</v>
          </cell>
          <cell r="J370" t="str">
            <v>F</v>
          </cell>
          <cell r="K370" t="str">
            <v>White - British</v>
          </cell>
          <cell r="M370" t="str">
            <v>F</v>
          </cell>
          <cell r="N370" t="str">
            <v>F</v>
          </cell>
          <cell r="O370" t="str">
            <v>SPS KS1 Wr EXS or above Y/N?</v>
          </cell>
          <cell r="P370" t="str">
            <v>Y</v>
          </cell>
          <cell r="Q370" t="str">
            <v>Key Stage 1 Validated Result</v>
          </cell>
          <cell r="T370" t="str">
            <v>Spring</v>
          </cell>
        </row>
        <row r="371">
          <cell r="B371" t="str">
            <v>M</v>
          </cell>
          <cell r="C371">
            <v>41883</v>
          </cell>
          <cell r="G371" t="str">
            <v>K</v>
          </cell>
          <cell r="J371" t="str">
            <v>F</v>
          </cell>
          <cell r="K371" t="str">
            <v>White - British</v>
          </cell>
          <cell r="M371" t="str">
            <v>F</v>
          </cell>
          <cell r="N371" t="str">
            <v>F</v>
          </cell>
          <cell r="O371" t="str">
            <v>SPS KS1 Wr BLW Y/N?</v>
          </cell>
          <cell r="P371" t="str">
            <v>N</v>
          </cell>
          <cell r="Q371" t="str">
            <v>Key Stage 1 Validated Result</v>
          </cell>
          <cell r="T371" t="str">
            <v>Spring</v>
          </cell>
        </row>
        <row r="372">
          <cell r="B372" t="str">
            <v>M</v>
          </cell>
          <cell r="C372">
            <v>41883</v>
          </cell>
          <cell r="G372" t="str">
            <v>K</v>
          </cell>
          <cell r="J372" t="str">
            <v>F</v>
          </cell>
          <cell r="K372" t="str">
            <v>White - British</v>
          </cell>
          <cell r="M372" t="str">
            <v>F</v>
          </cell>
          <cell r="N372" t="str">
            <v>F</v>
          </cell>
          <cell r="O372" t="str">
            <v>SPS KS1 Ma GDS Y/N?</v>
          </cell>
          <cell r="P372" t="str">
            <v>N</v>
          </cell>
          <cell r="Q372" t="str">
            <v>Key Stage 1 Validated Result</v>
          </cell>
          <cell r="T372" t="str">
            <v>Spring</v>
          </cell>
        </row>
        <row r="373">
          <cell r="B373" t="str">
            <v>M</v>
          </cell>
          <cell r="C373">
            <v>41883</v>
          </cell>
          <cell r="G373" t="str">
            <v>K</v>
          </cell>
          <cell r="J373" t="str">
            <v>F</v>
          </cell>
          <cell r="K373" t="str">
            <v>White - British</v>
          </cell>
          <cell r="M373" t="str">
            <v>F</v>
          </cell>
          <cell r="N373" t="str">
            <v>F</v>
          </cell>
          <cell r="O373" t="str">
            <v>SPS KS1 Rd D Y/N?</v>
          </cell>
          <cell r="P373" t="str">
            <v>N</v>
          </cell>
          <cell r="Q373" t="str">
            <v>Key Stage 1 Validated Result</v>
          </cell>
          <cell r="T373" t="str">
            <v>Spring</v>
          </cell>
        </row>
        <row r="374">
          <cell r="B374" t="str">
            <v>M</v>
          </cell>
          <cell r="C374">
            <v>41883</v>
          </cell>
          <cell r="G374" t="str">
            <v>K</v>
          </cell>
          <cell r="J374" t="str">
            <v>F</v>
          </cell>
          <cell r="K374" t="str">
            <v>White - British</v>
          </cell>
          <cell r="M374" t="str">
            <v>F</v>
          </cell>
          <cell r="N374" t="str">
            <v>F</v>
          </cell>
          <cell r="O374" t="str">
            <v>SPS KS1 Rd EXS or above Y/N?</v>
          </cell>
          <cell r="P374" t="str">
            <v>Y</v>
          </cell>
          <cell r="Q374" t="str">
            <v>Key Stage 1 Validated Result</v>
          </cell>
          <cell r="T374" t="str">
            <v>Spring</v>
          </cell>
        </row>
        <row r="375">
          <cell r="B375" t="str">
            <v>M</v>
          </cell>
          <cell r="C375">
            <v>41883</v>
          </cell>
          <cell r="G375" t="str">
            <v>K</v>
          </cell>
          <cell r="J375" t="str">
            <v>F</v>
          </cell>
          <cell r="K375" t="str">
            <v>White - British</v>
          </cell>
          <cell r="M375" t="str">
            <v>F</v>
          </cell>
          <cell r="N375" t="str">
            <v>F</v>
          </cell>
          <cell r="O375" t="str">
            <v>SPS KS1 Wr EXS Y/N?</v>
          </cell>
          <cell r="P375" t="str">
            <v>Y</v>
          </cell>
          <cell r="Q375" t="str">
            <v>Key Stage 1 Validated Result</v>
          </cell>
          <cell r="T375" t="str">
            <v>Spring</v>
          </cell>
        </row>
        <row r="376">
          <cell r="B376" t="str">
            <v>M</v>
          </cell>
          <cell r="C376">
            <v>41883</v>
          </cell>
          <cell r="G376" t="str">
            <v>K</v>
          </cell>
          <cell r="J376" t="str">
            <v>F</v>
          </cell>
          <cell r="K376" t="str">
            <v>White - British</v>
          </cell>
          <cell r="M376" t="str">
            <v>F</v>
          </cell>
          <cell r="N376" t="str">
            <v>F</v>
          </cell>
          <cell r="O376" t="str">
            <v>SPS KS1 Wr PKF Y/N?</v>
          </cell>
          <cell r="P376" t="str">
            <v>N</v>
          </cell>
          <cell r="Q376" t="str">
            <v>Key Stage 1 Validated Result</v>
          </cell>
          <cell r="T376" t="str">
            <v>Spring</v>
          </cell>
        </row>
        <row r="377">
          <cell r="B377" t="str">
            <v>M</v>
          </cell>
          <cell r="C377">
            <v>41883</v>
          </cell>
          <cell r="G377" t="str">
            <v>K</v>
          </cell>
          <cell r="J377" t="str">
            <v>F</v>
          </cell>
          <cell r="K377" t="str">
            <v>White - British</v>
          </cell>
          <cell r="M377" t="str">
            <v>F</v>
          </cell>
          <cell r="N377" t="str">
            <v>F</v>
          </cell>
          <cell r="O377" t="str">
            <v>SPS KS1 Rd BLW Y/N?</v>
          </cell>
          <cell r="P377" t="str">
            <v>N</v>
          </cell>
          <cell r="Q377" t="str">
            <v>Key Stage 1 Validated Result</v>
          </cell>
          <cell r="T377" t="str">
            <v>Spring</v>
          </cell>
        </row>
        <row r="378">
          <cell r="B378" t="str">
            <v>M</v>
          </cell>
          <cell r="C378">
            <v>41883</v>
          </cell>
          <cell r="G378" t="str">
            <v>K</v>
          </cell>
          <cell r="J378" t="str">
            <v>F</v>
          </cell>
          <cell r="K378" t="str">
            <v>White - British</v>
          </cell>
          <cell r="M378" t="str">
            <v>F</v>
          </cell>
          <cell r="N378" t="str">
            <v>F</v>
          </cell>
          <cell r="O378" t="str">
            <v>SPS KS1 Rd EXS Y/N?</v>
          </cell>
          <cell r="P378" t="str">
            <v>Y</v>
          </cell>
          <cell r="Q378" t="str">
            <v>Key Stage 1 Validated Result</v>
          </cell>
          <cell r="T378" t="str">
            <v>Spring</v>
          </cell>
        </row>
        <row r="379">
          <cell r="B379" t="str">
            <v>M</v>
          </cell>
          <cell r="C379">
            <v>41883</v>
          </cell>
          <cell r="G379" t="str">
            <v>K</v>
          </cell>
          <cell r="J379" t="str">
            <v>F</v>
          </cell>
          <cell r="K379" t="str">
            <v>White - British</v>
          </cell>
          <cell r="M379" t="str">
            <v>F</v>
          </cell>
          <cell r="N379" t="str">
            <v>F</v>
          </cell>
          <cell r="O379" t="str">
            <v>SPS KS1 Rd PKF Y/N?</v>
          </cell>
          <cell r="P379" t="str">
            <v>N</v>
          </cell>
          <cell r="Q379" t="str">
            <v>Key Stage 1 Validated Result</v>
          </cell>
          <cell r="T379" t="str">
            <v>Spring</v>
          </cell>
        </row>
        <row r="380">
          <cell r="B380" t="str">
            <v>M</v>
          </cell>
          <cell r="C380">
            <v>41883</v>
          </cell>
          <cell r="G380" t="str">
            <v>K</v>
          </cell>
          <cell r="J380" t="str">
            <v>F</v>
          </cell>
          <cell r="K380" t="str">
            <v>White - British</v>
          </cell>
          <cell r="M380" t="str">
            <v>F</v>
          </cell>
          <cell r="N380" t="str">
            <v>F</v>
          </cell>
          <cell r="O380" t="str">
            <v>SPS KS1 Wr GDS Y/N?</v>
          </cell>
          <cell r="P380" t="str">
            <v>N</v>
          </cell>
          <cell r="Q380" t="str">
            <v>Key Stage 1 Validated Result</v>
          </cell>
          <cell r="T380" t="str">
            <v>Spring</v>
          </cell>
        </row>
        <row r="381">
          <cell r="B381" t="str">
            <v>M</v>
          </cell>
          <cell r="C381">
            <v>41883</v>
          </cell>
          <cell r="G381" t="str">
            <v>K</v>
          </cell>
          <cell r="J381" t="str">
            <v>F</v>
          </cell>
          <cell r="K381" t="str">
            <v>White - British</v>
          </cell>
          <cell r="M381" t="str">
            <v>F</v>
          </cell>
          <cell r="N381" t="str">
            <v>F</v>
          </cell>
          <cell r="O381" t="str">
            <v>SPS KS1 Wr WTS Y/N?</v>
          </cell>
          <cell r="P381" t="str">
            <v>N</v>
          </cell>
          <cell r="Q381" t="str">
            <v>Key Stage 1 Validated Result</v>
          </cell>
          <cell r="T381" t="str">
            <v>Spring</v>
          </cell>
        </row>
        <row r="382">
          <cell r="B382" t="str">
            <v>M</v>
          </cell>
          <cell r="C382">
            <v>41883</v>
          </cell>
          <cell r="G382" t="str">
            <v>K</v>
          </cell>
          <cell r="J382" t="str">
            <v>F</v>
          </cell>
          <cell r="K382" t="str">
            <v>White - British</v>
          </cell>
          <cell r="M382" t="str">
            <v>F</v>
          </cell>
          <cell r="N382" t="str">
            <v>F</v>
          </cell>
          <cell r="O382" t="str">
            <v>SPS KS1 Ma WTS Y/N?</v>
          </cell>
          <cell r="P382" t="str">
            <v>N</v>
          </cell>
          <cell r="Q382" t="str">
            <v>Key Stage 1 Validated Result</v>
          </cell>
          <cell r="T382" t="str">
            <v>Spring</v>
          </cell>
        </row>
        <row r="383">
          <cell r="B383" t="str">
            <v>M</v>
          </cell>
          <cell r="C383">
            <v>41883</v>
          </cell>
          <cell r="G383" t="str">
            <v>K</v>
          </cell>
          <cell r="J383" t="str">
            <v>F</v>
          </cell>
          <cell r="K383" t="str">
            <v>White - British</v>
          </cell>
          <cell r="M383" t="str">
            <v>F</v>
          </cell>
          <cell r="N383" t="str">
            <v>F</v>
          </cell>
          <cell r="O383" t="str">
            <v>SPS KS1 Ma EXS or above Y/N?</v>
          </cell>
          <cell r="P383" t="str">
            <v>Y</v>
          </cell>
          <cell r="Q383" t="str">
            <v>Key Stage 1 Validated Result</v>
          </cell>
          <cell r="T383" t="str">
            <v>Spring</v>
          </cell>
        </row>
        <row r="384">
          <cell r="B384" t="str">
            <v>M</v>
          </cell>
          <cell r="C384">
            <v>41883</v>
          </cell>
          <cell r="G384" t="str">
            <v>K</v>
          </cell>
          <cell r="J384" t="str">
            <v>F</v>
          </cell>
          <cell r="K384" t="str">
            <v>White - British</v>
          </cell>
          <cell r="M384" t="str">
            <v>F</v>
          </cell>
          <cell r="N384" t="str">
            <v>F</v>
          </cell>
          <cell r="O384" t="str">
            <v>SPS KS1 Rd GDS Y/N?</v>
          </cell>
          <cell r="P384" t="str">
            <v>N</v>
          </cell>
          <cell r="Q384" t="str">
            <v>Key Stage 1 Validated Result</v>
          </cell>
          <cell r="T384" t="str">
            <v>Spring</v>
          </cell>
        </row>
        <row r="385">
          <cell r="B385" t="str">
            <v>M</v>
          </cell>
          <cell r="C385">
            <v>41883</v>
          </cell>
          <cell r="G385" t="str">
            <v>K</v>
          </cell>
          <cell r="J385" t="str">
            <v>F</v>
          </cell>
          <cell r="K385" t="str">
            <v>White - British</v>
          </cell>
          <cell r="M385" t="str">
            <v>F</v>
          </cell>
          <cell r="N385" t="str">
            <v>F</v>
          </cell>
          <cell r="O385" t="str">
            <v>SPS KS1 Wr A Y/N?</v>
          </cell>
          <cell r="P385" t="str">
            <v>N</v>
          </cell>
          <cell r="Q385" t="str">
            <v>Key Stage 1 Validated Result</v>
          </cell>
          <cell r="T385" t="str">
            <v>Spring</v>
          </cell>
        </row>
        <row r="386">
          <cell r="B386" t="str">
            <v>M</v>
          </cell>
          <cell r="C386">
            <v>41883</v>
          </cell>
          <cell r="G386" t="str">
            <v>K</v>
          </cell>
          <cell r="J386" t="str">
            <v>F</v>
          </cell>
          <cell r="K386" t="str">
            <v>White - British</v>
          </cell>
          <cell r="M386" t="str">
            <v>F</v>
          </cell>
          <cell r="N386" t="str">
            <v>F</v>
          </cell>
          <cell r="O386" t="str">
            <v>SPS KS1 TA Exists Y/N?</v>
          </cell>
          <cell r="P386" t="str">
            <v>Y</v>
          </cell>
          <cell r="Q386" t="str">
            <v>Key Stage 1 Validated Result</v>
          </cell>
          <cell r="T386" t="str">
            <v>Spring</v>
          </cell>
        </row>
        <row r="387">
          <cell r="B387" t="str">
            <v>M</v>
          </cell>
          <cell r="C387">
            <v>41883</v>
          </cell>
          <cell r="G387" t="str">
            <v>K</v>
          </cell>
          <cell r="J387" t="str">
            <v>F</v>
          </cell>
          <cell r="K387" t="str">
            <v>White - British</v>
          </cell>
          <cell r="M387" t="str">
            <v>F</v>
          </cell>
          <cell r="N387" t="str">
            <v>F</v>
          </cell>
          <cell r="O387" t="str">
            <v>SPS KS1 Sc EXS Y/N?</v>
          </cell>
          <cell r="P387" t="str">
            <v>Y</v>
          </cell>
          <cell r="Q387" t="str">
            <v>Key Stage 1 Validated Result</v>
          </cell>
          <cell r="T387" t="str">
            <v>Spring</v>
          </cell>
        </row>
        <row r="388">
          <cell r="B388" t="str">
            <v>M</v>
          </cell>
          <cell r="C388">
            <v>41883</v>
          </cell>
          <cell r="G388" t="str">
            <v>K</v>
          </cell>
          <cell r="J388" t="str">
            <v>F</v>
          </cell>
          <cell r="K388" t="str">
            <v>White - British</v>
          </cell>
          <cell r="M388" t="str">
            <v>F</v>
          </cell>
          <cell r="N388" t="str">
            <v>F</v>
          </cell>
          <cell r="O388" t="str">
            <v>SPS KS1 Ma A Y/N?</v>
          </cell>
          <cell r="P388" t="str">
            <v>N</v>
          </cell>
          <cell r="Q388" t="str">
            <v>Key Stage 1 Validated Result</v>
          </cell>
          <cell r="T388" t="str">
            <v>Spring</v>
          </cell>
        </row>
        <row r="389">
          <cell r="B389" t="str">
            <v>M</v>
          </cell>
          <cell r="C389">
            <v>41883</v>
          </cell>
          <cell r="G389" t="str">
            <v>K</v>
          </cell>
          <cell r="J389" t="str">
            <v>F</v>
          </cell>
          <cell r="K389" t="str">
            <v>White - British</v>
          </cell>
          <cell r="M389" t="str">
            <v>F</v>
          </cell>
          <cell r="N389" t="str">
            <v>F</v>
          </cell>
          <cell r="O389" t="str">
            <v>SPS KS1 Ma D Y/N?</v>
          </cell>
          <cell r="P389" t="str">
            <v>N</v>
          </cell>
          <cell r="Q389" t="str">
            <v>Key Stage 1 Validated Result</v>
          </cell>
          <cell r="T389" t="str">
            <v>Spring</v>
          </cell>
        </row>
        <row r="390">
          <cell r="B390" t="str">
            <v>M</v>
          </cell>
          <cell r="C390">
            <v>41883</v>
          </cell>
          <cell r="G390" t="str">
            <v>K</v>
          </cell>
          <cell r="J390" t="str">
            <v>F</v>
          </cell>
          <cell r="K390" t="str">
            <v>White - British</v>
          </cell>
          <cell r="M390" t="str">
            <v>F</v>
          </cell>
          <cell r="N390" t="str">
            <v>F</v>
          </cell>
          <cell r="O390" t="str">
            <v>SPS KS1 Ma BLW Y/N?</v>
          </cell>
          <cell r="P390" t="str">
            <v>N</v>
          </cell>
          <cell r="Q390" t="str">
            <v>Key Stage 1 Validated Result</v>
          </cell>
          <cell r="T390" t="str">
            <v>Spring</v>
          </cell>
        </row>
        <row r="391">
          <cell r="B391" t="str">
            <v>M</v>
          </cell>
          <cell r="C391">
            <v>41883</v>
          </cell>
          <cell r="G391" t="str">
            <v>K</v>
          </cell>
          <cell r="J391" t="str">
            <v>F</v>
          </cell>
          <cell r="K391" t="str">
            <v>White - British</v>
          </cell>
          <cell r="M391" t="str">
            <v>F</v>
          </cell>
          <cell r="N391" t="str">
            <v>F</v>
          </cell>
          <cell r="O391" t="str">
            <v>SPS KS1 Ma PKF Y/N?</v>
          </cell>
          <cell r="P391" t="str">
            <v>N</v>
          </cell>
          <cell r="Q391" t="str">
            <v>Key Stage 1 Validated Result</v>
          </cell>
          <cell r="T391" t="str">
            <v>Spring</v>
          </cell>
        </row>
        <row r="392">
          <cell r="B392" t="str">
            <v>F</v>
          </cell>
          <cell r="C392">
            <v>41883</v>
          </cell>
          <cell r="G392" t="str">
            <v>N</v>
          </cell>
          <cell r="J392" t="str">
            <v>F</v>
          </cell>
          <cell r="K392" t="str">
            <v>White - British</v>
          </cell>
          <cell r="M392" t="str">
            <v>F</v>
          </cell>
          <cell r="N392" t="str">
            <v>F</v>
          </cell>
          <cell r="O392" t="str">
            <v>SPS KS1 Ma EXS Y/N?</v>
          </cell>
          <cell r="P392" t="str">
            <v>Y</v>
          </cell>
          <cell r="Q392" t="str">
            <v>Key Stage 1 Validated Result</v>
          </cell>
          <cell r="T392" t="str">
            <v>Autumn</v>
          </cell>
        </row>
        <row r="393">
          <cell r="B393" t="str">
            <v>F</v>
          </cell>
          <cell r="C393">
            <v>41883</v>
          </cell>
          <cell r="G393" t="str">
            <v>N</v>
          </cell>
          <cell r="J393" t="str">
            <v>F</v>
          </cell>
          <cell r="K393" t="str">
            <v>White - British</v>
          </cell>
          <cell r="M393" t="str">
            <v>F</v>
          </cell>
          <cell r="N393" t="str">
            <v>F</v>
          </cell>
          <cell r="O393" t="str">
            <v>SPS KS1 Rd A Y/N?</v>
          </cell>
          <cell r="P393" t="str">
            <v>N</v>
          </cell>
          <cell r="Q393" t="str">
            <v>Key Stage 1 Validated Result</v>
          </cell>
          <cell r="T393" t="str">
            <v>Autumn</v>
          </cell>
        </row>
        <row r="394">
          <cell r="B394" t="str">
            <v>F</v>
          </cell>
          <cell r="C394">
            <v>41883</v>
          </cell>
          <cell r="G394" t="str">
            <v>N</v>
          </cell>
          <cell r="J394" t="str">
            <v>F</v>
          </cell>
          <cell r="K394" t="str">
            <v>White - British</v>
          </cell>
          <cell r="M394" t="str">
            <v>F</v>
          </cell>
          <cell r="N394" t="str">
            <v>F</v>
          </cell>
          <cell r="O394" t="str">
            <v>SPS KS1 Rd WTS Y/N?</v>
          </cell>
          <cell r="P394" t="str">
            <v>N</v>
          </cell>
          <cell r="Q394" t="str">
            <v>Key Stage 1 Validated Result</v>
          </cell>
          <cell r="T394" t="str">
            <v>Autumn</v>
          </cell>
        </row>
        <row r="395">
          <cell r="B395" t="str">
            <v>F</v>
          </cell>
          <cell r="C395">
            <v>41883</v>
          </cell>
          <cell r="G395" t="str">
            <v>N</v>
          </cell>
          <cell r="J395" t="str">
            <v>F</v>
          </cell>
          <cell r="K395" t="str">
            <v>White - British</v>
          </cell>
          <cell r="M395" t="str">
            <v>F</v>
          </cell>
          <cell r="N395" t="str">
            <v>F</v>
          </cell>
          <cell r="O395" t="str">
            <v>SPS KS1 Wr EXS or above Y/N?</v>
          </cell>
          <cell r="P395" t="str">
            <v>Y</v>
          </cell>
          <cell r="Q395" t="str">
            <v>Key Stage 1 Validated Result</v>
          </cell>
          <cell r="T395" t="str">
            <v>Autumn</v>
          </cell>
        </row>
        <row r="396">
          <cell r="B396" t="str">
            <v>F</v>
          </cell>
          <cell r="C396">
            <v>41883</v>
          </cell>
          <cell r="G396" t="str">
            <v>N</v>
          </cell>
          <cell r="J396" t="str">
            <v>F</v>
          </cell>
          <cell r="K396" t="str">
            <v>White - British</v>
          </cell>
          <cell r="M396" t="str">
            <v>F</v>
          </cell>
          <cell r="N396" t="str">
            <v>F</v>
          </cell>
          <cell r="O396" t="str">
            <v>SPS KS1 Wr BLW Y/N?</v>
          </cell>
          <cell r="P396" t="str">
            <v>N</v>
          </cell>
          <cell r="Q396" t="str">
            <v>Key Stage 1 Validated Result</v>
          </cell>
          <cell r="T396" t="str">
            <v>Autumn</v>
          </cell>
        </row>
        <row r="397">
          <cell r="B397" t="str">
            <v>F</v>
          </cell>
          <cell r="C397">
            <v>41883</v>
          </cell>
          <cell r="G397" t="str">
            <v>N</v>
          </cell>
          <cell r="J397" t="str">
            <v>F</v>
          </cell>
          <cell r="K397" t="str">
            <v>White - British</v>
          </cell>
          <cell r="M397" t="str">
            <v>F</v>
          </cell>
          <cell r="N397" t="str">
            <v>F</v>
          </cell>
          <cell r="O397" t="str">
            <v>SPS KS1 Ma GDS Y/N?</v>
          </cell>
          <cell r="P397" t="str">
            <v>N</v>
          </cell>
          <cell r="Q397" t="str">
            <v>Key Stage 1 Validated Result</v>
          </cell>
          <cell r="T397" t="str">
            <v>Autumn</v>
          </cell>
        </row>
        <row r="398">
          <cell r="B398" t="str">
            <v>F</v>
          </cell>
          <cell r="C398">
            <v>41883</v>
          </cell>
          <cell r="G398" t="str">
            <v>N</v>
          </cell>
          <cell r="J398" t="str">
            <v>F</v>
          </cell>
          <cell r="K398" t="str">
            <v>White - British</v>
          </cell>
          <cell r="M398" t="str">
            <v>F</v>
          </cell>
          <cell r="N398" t="str">
            <v>F</v>
          </cell>
          <cell r="O398" t="str">
            <v>SPS KS1 Rd D Y/N?</v>
          </cell>
          <cell r="P398" t="str">
            <v>N</v>
          </cell>
          <cell r="Q398" t="str">
            <v>Key Stage 1 Validated Result</v>
          </cell>
          <cell r="T398" t="str">
            <v>Autumn</v>
          </cell>
        </row>
        <row r="399">
          <cell r="B399" t="str">
            <v>F</v>
          </cell>
          <cell r="C399">
            <v>41883</v>
          </cell>
          <cell r="G399" t="str">
            <v>N</v>
          </cell>
          <cell r="J399" t="str">
            <v>F</v>
          </cell>
          <cell r="K399" t="str">
            <v>White - British</v>
          </cell>
          <cell r="M399" t="str">
            <v>F</v>
          </cell>
          <cell r="N399" t="str">
            <v>F</v>
          </cell>
          <cell r="O399" t="str">
            <v>SPS KS1 Rd EXS or above Y/N?</v>
          </cell>
          <cell r="P399" t="str">
            <v>Y</v>
          </cell>
          <cell r="Q399" t="str">
            <v>Key Stage 1 Validated Result</v>
          </cell>
          <cell r="T399" t="str">
            <v>Autumn</v>
          </cell>
        </row>
        <row r="400">
          <cell r="B400" t="str">
            <v>F</v>
          </cell>
          <cell r="C400">
            <v>41883</v>
          </cell>
          <cell r="G400" t="str">
            <v>N</v>
          </cell>
          <cell r="J400" t="str">
            <v>F</v>
          </cell>
          <cell r="K400" t="str">
            <v>White - British</v>
          </cell>
          <cell r="M400" t="str">
            <v>F</v>
          </cell>
          <cell r="N400" t="str">
            <v>F</v>
          </cell>
          <cell r="O400" t="str">
            <v>SPS KS1 Wr PKF Y/N?</v>
          </cell>
          <cell r="P400" t="str">
            <v>N</v>
          </cell>
          <cell r="Q400" t="str">
            <v>Key Stage 1 Validated Result</v>
          </cell>
          <cell r="T400" t="str">
            <v>Autumn</v>
          </cell>
        </row>
        <row r="401">
          <cell r="B401" t="str">
            <v>F</v>
          </cell>
          <cell r="C401">
            <v>41883</v>
          </cell>
          <cell r="G401" t="str">
            <v>N</v>
          </cell>
          <cell r="J401" t="str">
            <v>F</v>
          </cell>
          <cell r="K401" t="str">
            <v>White - British</v>
          </cell>
          <cell r="M401" t="str">
            <v>F</v>
          </cell>
          <cell r="N401" t="str">
            <v>F</v>
          </cell>
          <cell r="O401" t="str">
            <v>SPS KS1 Wr EXS Y/N?</v>
          </cell>
          <cell r="P401" t="str">
            <v>Y</v>
          </cell>
          <cell r="Q401" t="str">
            <v>Key Stage 1 Validated Result</v>
          </cell>
          <cell r="T401" t="str">
            <v>Autumn</v>
          </cell>
        </row>
        <row r="402">
          <cell r="B402" t="str">
            <v>F</v>
          </cell>
          <cell r="C402">
            <v>41883</v>
          </cell>
          <cell r="G402" t="str">
            <v>N</v>
          </cell>
          <cell r="J402" t="str">
            <v>F</v>
          </cell>
          <cell r="K402" t="str">
            <v>White - British</v>
          </cell>
          <cell r="M402" t="str">
            <v>F</v>
          </cell>
          <cell r="N402" t="str">
            <v>F</v>
          </cell>
          <cell r="O402" t="str">
            <v>SPS KS1 Rd BLW Y/N?</v>
          </cell>
          <cell r="P402" t="str">
            <v>N</v>
          </cell>
          <cell r="Q402" t="str">
            <v>Key Stage 1 Validated Result</v>
          </cell>
          <cell r="T402" t="str">
            <v>Autumn</v>
          </cell>
        </row>
        <row r="403">
          <cell r="B403" t="str">
            <v>F</v>
          </cell>
          <cell r="C403">
            <v>41883</v>
          </cell>
          <cell r="G403" t="str">
            <v>N</v>
          </cell>
          <cell r="J403" t="str">
            <v>F</v>
          </cell>
          <cell r="K403" t="str">
            <v>White - British</v>
          </cell>
          <cell r="M403" t="str">
            <v>F</v>
          </cell>
          <cell r="N403" t="str">
            <v>F</v>
          </cell>
          <cell r="O403" t="str">
            <v>SPS KS1 Rd EXS Y/N?</v>
          </cell>
          <cell r="P403" t="str">
            <v>Y</v>
          </cell>
          <cell r="Q403" t="str">
            <v>Key Stage 1 Validated Result</v>
          </cell>
          <cell r="T403" t="str">
            <v>Autumn</v>
          </cell>
        </row>
        <row r="404">
          <cell r="B404" t="str">
            <v>F</v>
          </cell>
          <cell r="C404">
            <v>41883</v>
          </cell>
          <cell r="G404" t="str">
            <v>N</v>
          </cell>
          <cell r="J404" t="str">
            <v>F</v>
          </cell>
          <cell r="K404" t="str">
            <v>White - British</v>
          </cell>
          <cell r="M404" t="str">
            <v>F</v>
          </cell>
          <cell r="N404" t="str">
            <v>F</v>
          </cell>
          <cell r="O404" t="str">
            <v>SPS KS1 Rd PKF Y/N?</v>
          </cell>
          <cell r="P404" t="str">
            <v>N</v>
          </cell>
          <cell r="Q404" t="str">
            <v>Key Stage 1 Validated Result</v>
          </cell>
          <cell r="T404" t="str">
            <v>Autumn</v>
          </cell>
        </row>
        <row r="405">
          <cell r="B405" t="str">
            <v>F</v>
          </cell>
          <cell r="C405">
            <v>41883</v>
          </cell>
          <cell r="G405" t="str">
            <v>N</v>
          </cell>
          <cell r="J405" t="str">
            <v>F</v>
          </cell>
          <cell r="K405" t="str">
            <v>White - British</v>
          </cell>
          <cell r="M405" t="str">
            <v>F</v>
          </cell>
          <cell r="N405" t="str">
            <v>F</v>
          </cell>
          <cell r="O405" t="str">
            <v>SPS KS1 Wr GDS Y/N?</v>
          </cell>
          <cell r="P405" t="str">
            <v>N</v>
          </cell>
          <cell r="Q405" t="str">
            <v>Key Stage 1 Validated Result</v>
          </cell>
          <cell r="T405" t="str">
            <v>Autumn</v>
          </cell>
        </row>
        <row r="406">
          <cell r="B406" t="str">
            <v>F</v>
          </cell>
          <cell r="C406">
            <v>41883</v>
          </cell>
          <cell r="G406" t="str">
            <v>N</v>
          </cell>
          <cell r="J406" t="str">
            <v>F</v>
          </cell>
          <cell r="K406" t="str">
            <v>White - British</v>
          </cell>
          <cell r="M406" t="str">
            <v>F</v>
          </cell>
          <cell r="N406" t="str">
            <v>F</v>
          </cell>
          <cell r="O406" t="str">
            <v>SPS KS1 Wr WTS Y/N?</v>
          </cell>
          <cell r="P406" t="str">
            <v>N</v>
          </cell>
          <cell r="Q406" t="str">
            <v>Key Stage 1 Validated Result</v>
          </cell>
          <cell r="T406" t="str">
            <v>Autumn</v>
          </cell>
        </row>
        <row r="407">
          <cell r="B407" t="str">
            <v>F</v>
          </cell>
          <cell r="C407">
            <v>41883</v>
          </cell>
          <cell r="G407" t="str">
            <v>N</v>
          </cell>
          <cell r="J407" t="str">
            <v>F</v>
          </cell>
          <cell r="K407" t="str">
            <v>White - British</v>
          </cell>
          <cell r="M407" t="str">
            <v>F</v>
          </cell>
          <cell r="N407" t="str">
            <v>F</v>
          </cell>
          <cell r="O407" t="str">
            <v>SPS KS1 Ma WTS Y/N?</v>
          </cell>
          <cell r="P407" t="str">
            <v>N</v>
          </cell>
          <cell r="Q407" t="str">
            <v>Key Stage 1 Validated Result</v>
          </cell>
          <cell r="T407" t="str">
            <v>Autumn</v>
          </cell>
        </row>
        <row r="408">
          <cell r="B408" t="str">
            <v>F</v>
          </cell>
          <cell r="C408">
            <v>41883</v>
          </cell>
          <cell r="G408" t="str">
            <v>N</v>
          </cell>
          <cell r="J408" t="str">
            <v>F</v>
          </cell>
          <cell r="K408" t="str">
            <v>White - British</v>
          </cell>
          <cell r="M408" t="str">
            <v>F</v>
          </cell>
          <cell r="N408" t="str">
            <v>F</v>
          </cell>
          <cell r="O408" t="str">
            <v>SPS KS1 Ma EXS or above Y/N?</v>
          </cell>
          <cell r="P408" t="str">
            <v>Y</v>
          </cell>
          <cell r="Q408" t="str">
            <v>Key Stage 1 Validated Result</v>
          </cell>
          <cell r="T408" t="str">
            <v>Autumn</v>
          </cell>
        </row>
        <row r="409">
          <cell r="B409" t="str">
            <v>F</v>
          </cell>
          <cell r="C409">
            <v>41883</v>
          </cell>
          <cell r="G409" t="str">
            <v>N</v>
          </cell>
          <cell r="J409" t="str">
            <v>F</v>
          </cell>
          <cell r="K409" t="str">
            <v>White - British</v>
          </cell>
          <cell r="M409" t="str">
            <v>F</v>
          </cell>
          <cell r="N409" t="str">
            <v>F</v>
          </cell>
          <cell r="O409" t="str">
            <v>SPS KS1 Rd GDS Y/N?</v>
          </cell>
          <cell r="P409" t="str">
            <v>N</v>
          </cell>
          <cell r="Q409" t="str">
            <v>Key Stage 1 Validated Result</v>
          </cell>
          <cell r="T409" t="str">
            <v>Autumn</v>
          </cell>
        </row>
        <row r="410">
          <cell r="B410" t="str">
            <v>F</v>
          </cell>
          <cell r="C410">
            <v>41883</v>
          </cell>
          <cell r="G410" t="str">
            <v>N</v>
          </cell>
          <cell r="J410" t="str">
            <v>F</v>
          </cell>
          <cell r="K410" t="str">
            <v>White - British</v>
          </cell>
          <cell r="M410" t="str">
            <v>F</v>
          </cell>
          <cell r="N410" t="str">
            <v>F</v>
          </cell>
          <cell r="O410" t="str">
            <v>SPS KS1 Wr A Y/N?</v>
          </cell>
          <cell r="P410" t="str">
            <v>N</v>
          </cell>
          <cell r="Q410" t="str">
            <v>Key Stage 1 Validated Result</v>
          </cell>
          <cell r="T410" t="str">
            <v>Autumn</v>
          </cell>
        </row>
        <row r="411">
          <cell r="B411" t="str">
            <v>F</v>
          </cell>
          <cell r="C411">
            <v>41883</v>
          </cell>
          <cell r="G411" t="str">
            <v>N</v>
          </cell>
          <cell r="J411" t="str">
            <v>F</v>
          </cell>
          <cell r="K411" t="str">
            <v>White - British</v>
          </cell>
          <cell r="M411" t="str">
            <v>F</v>
          </cell>
          <cell r="N411" t="str">
            <v>F</v>
          </cell>
          <cell r="O411" t="str">
            <v>SPS KS1 TA Exists Y/N?</v>
          </cell>
          <cell r="P411" t="str">
            <v>Y</v>
          </cell>
          <cell r="Q411" t="str">
            <v>Key Stage 1 Validated Result</v>
          </cell>
          <cell r="T411" t="str">
            <v>Autumn</v>
          </cell>
        </row>
        <row r="412">
          <cell r="B412" t="str">
            <v>F</v>
          </cell>
          <cell r="C412">
            <v>41883</v>
          </cell>
          <cell r="G412" t="str">
            <v>N</v>
          </cell>
          <cell r="J412" t="str">
            <v>F</v>
          </cell>
          <cell r="K412" t="str">
            <v>White - British</v>
          </cell>
          <cell r="M412" t="str">
            <v>F</v>
          </cell>
          <cell r="N412" t="str">
            <v>F</v>
          </cell>
          <cell r="O412" t="str">
            <v>SPS KS1 Sc EXS Y/N?</v>
          </cell>
          <cell r="P412" t="str">
            <v>Y</v>
          </cell>
          <cell r="Q412" t="str">
            <v>Key Stage 1 Validated Result</v>
          </cell>
          <cell r="T412" t="str">
            <v>Autumn</v>
          </cell>
        </row>
        <row r="413">
          <cell r="B413" t="str">
            <v>F</v>
          </cell>
          <cell r="C413">
            <v>41883</v>
          </cell>
          <cell r="G413" t="str">
            <v>N</v>
          </cell>
          <cell r="J413" t="str">
            <v>F</v>
          </cell>
          <cell r="K413" t="str">
            <v>White - British</v>
          </cell>
          <cell r="M413" t="str">
            <v>F</v>
          </cell>
          <cell r="N413" t="str">
            <v>F</v>
          </cell>
          <cell r="O413" t="str">
            <v>SPS KS1 Ma A Y/N?</v>
          </cell>
          <cell r="P413" t="str">
            <v>N</v>
          </cell>
          <cell r="Q413" t="str">
            <v>Key Stage 1 Validated Result</v>
          </cell>
          <cell r="T413" t="str">
            <v>Autumn</v>
          </cell>
        </row>
        <row r="414">
          <cell r="B414" t="str">
            <v>F</v>
          </cell>
          <cell r="C414">
            <v>41883</v>
          </cell>
          <cell r="G414" t="str">
            <v>N</v>
          </cell>
          <cell r="J414" t="str">
            <v>F</v>
          </cell>
          <cell r="K414" t="str">
            <v>White - British</v>
          </cell>
          <cell r="M414" t="str">
            <v>F</v>
          </cell>
          <cell r="N414" t="str">
            <v>F</v>
          </cell>
          <cell r="O414" t="str">
            <v>SPS KS1 Ma D Y/N?</v>
          </cell>
          <cell r="P414" t="str">
            <v>N</v>
          </cell>
          <cell r="Q414" t="str">
            <v>Key Stage 1 Validated Result</v>
          </cell>
          <cell r="T414" t="str">
            <v>Autumn</v>
          </cell>
        </row>
        <row r="415">
          <cell r="B415" t="str">
            <v>F</v>
          </cell>
          <cell r="C415">
            <v>41883</v>
          </cell>
          <cell r="G415" t="str">
            <v>N</v>
          </cell>
          <cell r="J415" t="str">
            <v>F</v>
          </cell>
          <cell r="K415" t="str">
            <v>White - British</v>
          </cell>
          <cell r="M415" t="str">
            <v>F</v>
          </cell>
          <cell r="N415" t="str">
            <v>F</v>
          </cell>
          <cell r="O415" t="str">
            <v>SPS KS1 Ma BLW Y/N?</v>
          </cell>
          <cell r="P415" t="str">
            <v>N</v>
          </cell>
          <cell r="Q415" t="str">
            <v>Key Stage 1 Validated Result</v>
          </cell>
          <cell r="T415" t="str">
            <v>Autumn</v>
          </cell>
        </row>
        <row r="416">
          <cell r="B416" t="str">
            <v>F</v>
          </cell>
          <cell r="C416">
            <v>41883</v>
          </cell>
          <cell r="G416" t="str">
            <v>N</v>
          </cell>
          <cell r="J416" t="str">
            <v>F</v>
          </cell>
          <cell r="K416" t="str">
            <v>White - British</v>
          </cell>
          <cell r="M416" t="str">
            <v>F</v>
          </cell>
          <cell r="N416" t="str">
            <v>F</v>
          </cell>
          <cell r="O416" t="str">
            <v>SPS KS1 Ma PKF Y/N?</v>
          </cell>
          <cell r="P416" t="str">
            <v>N</v>
          </cell>
          <cell r="Q416" t="str">
            <v>Key Stage 1 Validated Result</v>
          </cell>
          <cell r="T416" t="str">
            <v>Autumn</v>
          </cell>
        </row>
        <row r="417">
          <cell r="B417" t="str">
            <v>F</v>
          </cell>
          <cell r="C417">
            <v>41883</v>
          </cell>
          <cell r="G417" t="str">
            <v>N</v>
          </cell>
          <cell r="J417" t="str">
            <v>F</v>
          </cell>
          <cell r="K417" t="str">
            <v>White - British</v>
          </cell>
          <cell r="M417" t="str">
            <v>F</v>
          </cell>
          <cell r="N417" t="str">
            <v>F</v>
          </cell>
          <cell r="O417" t="str">
            <v>SPS KS1 Wr D Y/N?</v>
          </cell>
          <cell r="P417" t="str">
            <v>N</v>
          </cell>
          <cell r="Q417" t="str">
            <v>Key Stage 1 Validated Result</v>
          </cell>
          <cell r="T417" t="str">
            <v>Autumn</v>
          </cell>
        </row>
        <row r="418">
          <cell r="B418" t="str">
            <v>F</v>
          </cell>
          <cell r="C418">
            <v>41883</v>
          </cell>
          <cell r="G418" t="str">
            <v>N</v>
          </cell>
          <cell r="J418" t="str">
            <v>F</v>
          </cell>
          <cell r="K418" t="str">
            <v>White - British</v>
          </cell>
          <cell r="M418" t="str">
            <v>F</v>
          </cell>
          <cell r="N418" t="str">
            <v>F</v>
          </cell>
          <cell r="O418" t="str">
            <v>SPS KS1 Rd A Y/N?</v>
          </cell>
          <cell r="P418" t="str">
            <v>N</v>
          </cell>
          <cell r="Q418" t="str">
            <v>Key Stage 1 Validated Result</v>
          </cell>
          <cell r="T418" t="str">
            <v>Autumn</v>
          </cell>
        </row>
        <row r="419">
          <cell r="B419" t="str">
            <v>F</v>
          </cell>
          <cell r="C419">
            <v>41883</v>
          </cell>
          <cell r="G419" t="str">
            <v>N</v>
          </cell>
          <cell r="J419" t="str">
            <v>F</v>
          </cell>
          <cell r="K419" t="str">
            <v>White - British</v>
          </cell>
          <cell r="M419" t="str">
            <v>F</v>
          </cell>
          <cell r="N419" t="str">
            <v>F</v>
          </cell>
          <cell r="O419" t="str">
            <v>SPS KS1 Rd WTS Y/N?</v>
          </cell>
          <cell r="P419" t="str">
            <v>N</v>
          </cell>
          <cell r="Q419" t="str">
            <v>Key Stage 1 Validated Result</v>
          </cell>
          <cell r="T419" t="str">
            <v>Autumn</v>
          </cell>
        </row>
        <row r="420">
          <cell r="B420" t="str">
            <v>F</v>
          </cell>
          <cell r="C420">
            <v>41883</v>
          </cell>
          <cell r="G420" t="str">
            <v>N</v>
          </cell>
          <cell r="J420" t="str">
            <v>F</v>
          </cell>
          <cell r="K420" t="str">
            <v>White - British</v>
          </cell>
          <cell r="M420" t="str">
            <v>F</v>
          </cell>
          <cell r="N420" t="str">
            <v>F</v>
          </cell>
          <cell r="O420" t="str">
            <v>SPS KS1 Wr EXS or above Y/N?</v>
          </cell>
          <cell r="P420" t="str">
            <v>Y</v>
          </cell>
          <cell r="Q420" t="str">
            <v>Key Stage 1 Validated Result</v>
          </cell>
          <cell r="T420" t="str">
            <v>Autumn</v>
          </cell>
        </row>
        <row r="421">
          <cell r="B421" t="str">
            <v>F</v>
          </cell>
          <cell r="C421">
            <v>41883</v>
          </cell>
          <cell r="G421" t="str">
            <v>N</v>
          </cell>
          <cell r="J421" t="str">
            <v>F</v>
          </cell>
          <cell r="K421" t="str">
            <v>White - British</v>
          </cell>
          <cell r="M421" t="str">
            <v>F</v>
          </cell>
          <cell r="N421" t="str">
            <v>F</v>
          </cell>
          <cell r="O421" t="str">
            <v>SPS KS1 Ma GDS Y/N?</v>
          </cell>
          <cell r="P421" t="str">
            <v>N</v>
          </cell>
          <cell r="Q421" t="str">
            <v>Key Stage 1 Validated Result</v>
          </cell>
          <cell r="T421" t="str">
            <v>Autumn</v>
          </cell>
        </row>
        <row r="422">
          <cell r="B422" t="str">
            <v>F</v>
          </cell>
          <cell r="C422">
            <v>41883</v>
          </cell>
          <cell r="G422" t="str">
            <v>N</v>
          </cell>
          <cell r="J422" t="str">
            <v>F</v>
          </cell>
          <cell r="K422" t="str">
            <v>White - British</v>
          </cell>
          <cell r="M422" t="str">
            <v>F</v>
          </cell>
          <cell r="N422" t="str">
            <v>F</v>
          </cell>
          <cell r="O422" t="str">
            <v>SPS KS1 Wr BLW Y/N?</v>
          </cell>
          <cell r="P422" t="str">
            <v>N</v>
          </cell>
          <cell r="Q422" t="str">
            <v>Key Stage 1 Validated Result</v>
          </cell>
          <cell r="T422" t="str">
            <v>Autumn</v>
          </cell>
        </row>
        <row r="423">
          <cell r="B423" t="str">
            <v>F</v>
          </cell>
          <cell r="C423">
            <v>41883</v>
          </cell>
          <cell r="G423" t="str">
            <v>N</v>
          </cell>
          <cell r="J423" t="str">
            <v>F</v>
          </cell>
          <cell r="K423" t="str">
            <v>White - British</v>
          </cell>
          <cell r="M423" t="str">
            <v>F</v>
          </cell>
          <cell r="N423" t="str">
            <v>F</v>
          </cell>
          <cell r="O423" t="str">
            <v>SPS KS1 Rd D Y/N?</v>
          </cell>
          <cell r="P423" t="str">
            <v>N</v>
          </cell>
          <cell r="Q423" t="str">
            <v>Key Stage 1 Validated Result</v>
          </cell>
          <cell r="T423" t="str">
            <v>Autumn</v>
          </cell>
        </row>
        <row r="424">
          <cell r="B424" t="str">
            <v>F</v>
          </cell>
          <cell r="C424">
            <v>41883</v>
          </cell>
          <cell r="G424" t="str">
            <v>N</v>
          </cell>
          <cell r="J424" t="str">
            <v>F</v>
          </cell>
          <cell r="K424" t="str">
            <v>White - British</v>
          </cell>
          <cell r="M424" t="str">
            <v>F</v>
          </cell>
          <cell r="N424" t="str">
            <v>F</v>
          </cell>
          <cell r="O424" t="str">
            <v>SPS KS1 Rd EXS or above Y/N?</v>
          </cell>
          <cell r="P424" t="str">
            <v>Y</v>
          </cell>
          <cell r="Q424" t="str">
            <v>Key Stage 1 Validated Result</v>
          </cell>
          <cell r="T424" t="str">
            <v>Autumn</v>
          </cell>
        </row>
        <row r="425">
          <cell r="B425" t="str">
            <v>F</v>
          </cell>
          <cell r="C425">
            <v>41883</v>
          </cell>
          <cell r="G425" t="str">
            <v>N</v>
          </cell>
          <cell r="J425" t="str">
            <v>F</v>
          </cell>
          <cell r="K425" t="str">
            <v>White - British</v>
          </cell>
          <cell r="M425" t="str">
            <v>F</v>
          </cell>
          <cell r="N425" t="str">
            <v>F</v>
          </cell>
          <cell r="O425" t="str">
            <v>SPS KS1 Wr PKF Y/N?</v>
          </cell>
          <cell r="P425" t="str">
            <v>N</v>
          </cell>
          <cell r="Q425" t="str">
            <v>Key Stage 1 Validated Result</v>
          </cell>
          <cell r="T425" t="str">
            <v>Autumn</v>
          </cell>
        </row>
        <row r="426">
          <cell r="B426" t="str">
            <v>F</v>
          </cell>
          <cell r="C426">
            <v>41883</v>
          </cell>
          <cell r="G426" t="str">
            <v>N</v>
          </cell>
          <cell r="J426" t="str">
            <v>F</v>
          </cell>
          <cell r="K426" t="str">
            <v>White - British</v>
          </cell>
          <cell r="M426" t="str">
            <v>F</v>
          </cell>
          <cell r="N426" t="str">
            <v>F</v>
          </cell>
          <cell r="O426" t="str">
            <v>SPS KS1 Wr EXS Y/N?</v>
          </cell>
          <cell r="P426" t="str">
            <v>Y</v>
          </cell>
          <cell r="Q426" t="str">
            <v>Key Stage 1 Validated Result</v>
          </cell>
          <cell r="T426" t="str">
            <v>Autumn</v>
          </cell>
        </row>
        <row r="427">
          <cell r="B427" t="str">
            <v>F</v>
          </cell>
          <cell r="C427">
            <v>41883</v>
          </cell>
          <cell r="G427" t="str">
            <v>N</v>
          </cell>
          <cell r="J427" t="str">
            <v>F</v>
          </cell>
          <cell r="K427" t="str">
            <v>White - British</v>
          </cell>
          <cell r="M427" t="str">
            <v>F</v>
          </cell>
          <cell r="N427" t="str">
            <v>F</v>
          </cell>
          <cell r="O427" t="str">
            <v>SPS KS1 Rd BLW Y/N?</v>
          </cell>
          <cell r="P427" t="str">
            <v>N</v>
          </cell>
          <cell r="Q427" t="str">
            <v>Key Stage 1 Validated Result</v>
          </cell>
          <cell r="T427" t="str">
            <v>Autumn</v>
          </cell>
        </row>
        <row r="428">
          <cell r="B428" t="str">
            <v>F</v>
          </cell>
          <cell r="C428">
            <v>41883</v>
          </cell>
          <cell r="G428" t="str">
            <v>N</v>
          </cell>
          <cell r="J428" t="str">
            <v>F</v>
          </cell>
          <cell r="K428" t="str">
            <v>White - British</v>
          </cell>
          <cell r="M428" t="str">
            <v>F</v>
          </cell>
          <cell r="N428" t="str">
            <v>F</v>
          </cell>
          <cell r="O428" t="str">
            <v>SPS KS1 Rd EXS Y/N?</v>
          </cell>
          <cell r="P428" t="str">
            <v>Y</v>
          </cell>
          <cell r="Q428" t="str">
            <v>Key Stage 1 Validated Result</v>
          </cell>
          <cell r="T428" t="str">
            <v>Autumn</v>
          </cell>
        </row>
        <row r="429">
          <cell r="B429" t="str">
            <v>F</v>
          </cell>
          <cell r="C429">
            <v>41883</v>
          </cell>
          <cell r="G429" t="str">
            <v>N</v>
          </cell>
          <cell r="J429" t="str">
            <v>F</v>
          </cell>
          <cell r="K429" t="str">
            <v>White - British</v>
          </cell>
          <cell r="M429" t="str">
            <v>F</v>
          </cell>
          <cell r="N429" t="str">
            <v>F</v>
          </cell>
          <cell r="O429" t="str">
            <v>SPS KS1 Rd PKF Y/N?</v>
          </cell>
          <cell r="P429" t="str">
            <v>N</v>
          </cell>
          <cell r="Q429" t="str">
            <v>Key Stage 1 Validated Result</v>
          </cell>
          <cell r="T429" t="str">
            <v>Autumn</v>
          </cell>
        </row>
        <row r="430">
          <cell r="B430" t="str">
            <v>F</v>
          </cell>
          <cell r="C430">
            <v>41883</v>
          </cell>
          <cell r="G430" t="str">
            <v>N</v>
          </cell>
          <cell r="J430" t="str">
            <v>F</v>
          </cell>
          <cell r="K430" t="str">
            <v>White - British</v>
          </cell>
          <cell r="M430" t="str">
            <v>F</v>
          </cell>
          <cell r="N430" t="str">
            <v>F</v>
          </cell>
          <cell r="O430" t="str">
            <v>SPS KS1 Wr GDS Y/N?</v>
          </cell>
          <cell r="P430" t="str">
            <v>N</v>
          </cell>
          <cell r="Q430" t="str">
            <v>Key Stage 1 Validated Result</v>
          </cell>
          <cell r="T430" t="str">
            <v>Autumn</v>
          </cell>
        </row>
        <row r="431">
          <cell r="B431" t="str">
            <v>F</v>
          </cell>
          <cell r="C431">
            <v>41883</v>
          </cell>
          <cell r="G431" t="str">
            <v>N</v>
          </cell>
          <cell r="J431" t="str">
            <v>F</v>
          </cell>
          <cell r="K431" t="str">
            <v>White - British</v>
          </cell>
          <cell r="M431" t="str">
            <v>F</v>
          </cell>
          <cell r="N431" t="str">
            <v>F</v>
          </cell>
          <cell r="O431" t="str">
            <v>SPS KS1 Wr WTS Y/N?</v>
          </cell>
          <cell r="P431" t="str">
            <v>N</v>
          </cell>
          <cell r="Q431" t="str">
            <v>Key Stage 1 Validated Result</v>
          </cell>
          <cell r="T431" t="str">
            <v>Autumn</v>
          </cell>
        </row>
        <row r="432">
          <cell r="B432" t="str">
            <v>F</v>
          </cell>
          <cell r="C432">
            <v>41883</v>
          </cell>
          <cell r="G432" t="str">
            <v>N</v>
          </cell>
          <cell r="J432" t="str">
            <v>F</v>
          </cell>
          <cell r="K432" t="str">
            <v>White - British</v>
          </cell>
          <cell r="M432" t="str">
            <v>F</v>
          </cell>
          <cell r="N432" t="str">
            <v>F</v>
          </cell>
          <cell r="O432" t="str">
            <v>SPS KS1 Ma WTS Y/N?</v>
          </cell>
          <cell r="P432" t="str">
            <v>N</v>
          </cell>
          <cell r="Q432" t="str">
            <v>Key Stage 1 Validated Result</v>
          </cell>
          <cell r="T432" t="str">
            <v>Autumn</v>
          </cell>
        </row>
        <row r="433">
          <cell r="B433" t="str">
            <v>F</v>
          </cell>
          <cell r="C433">
            <v>41883</v>
          </cell>
          <cell r="G433" t="str">
            <v>N</v>
          </cell>
          <cell r="J433" t="str">
            <v>F</v>
          </cell>
          <cell r="K433" t="str">
            <v>White - British</v>
          </cell>
          <cell r="M433" t="str">
            <v>F</v>
          </cell>
          <cell r="N433" t="str">
            <v>F</v>
          </cell>
          <cell r="O433" t="str">
            <v>SPS KS1 Ma EXS or above Y/N?</v>
          </cell>
          <cell r="P433" t="str">
            <v>Y</v>
          </cell>
          <cell r="Q433" t="str">
            <v>Key Stage 1 Validated Result</v>
          </cell>
          <cell r="T433" t="str">
            <v>Autumn</v>
          </cell>
        </row>
        <row r="434">
          <cell r="B434" t="str">
            <v>F</v>
          </cell>
          <cell r="C434">
            <v>41883</v>
          </cell>
          <cell r="G434" t="str">
            <v>N</v>
          </cell>
          <cell r="J434" t="str">
            <v>F</v>
          </cell>
          <cell r="K434" t="str">
            <v>White - British</v>
          </cell>
          <cell r="M434" t="str">
            <v>F</v>
          </cell>
          <cell r="N434" t="str">
            <v>F</v>
          </cell>
          <cell r="O434" t="str">
            <v>SPS KS1 Ma EXS Y/N?</v>
          </cell>
          <cell r="P434" t="str">
            <v>Y</v>
          </cell>
          <cell r="Q434" t="str">
            <v>Key Stage 1 Validated Result</v>
          </cell>
          <cell r="T434" t="str">
            <v>Autumn</v>
          </cell>
        </row>
        <row r="435">
          <cell r="B435" t="str">
            <v>F</v>
          </cell>
          <cell r="C435">
            <v>41883</v>
          </cell>
          <cell r="G435" t="str">
            <v>N</v>
          </cell>
          <cell r="J435" t="str">
            <v>F</v>
          </cell>
          <cell r="K435" t="str">
            <v>White - British</v>
          </cell>
          <cell r="M435" t="str">
            <v>F</v>
          </cell>
          <cell r="N435" t="str">
            <v>F</v>
          </cell>
          <cell r="O435" t="str">
            <v>SPS KS1 Rd GDS Y/N?</v>
          </cell>
          <cell r="P435" t="str">
            <v>N</v>
          </cell>
          <cell r="Q435" t="str">
            <v>Key Stage 1 Validated Result</v>
          </cell>
          <cell r="T435" t="str">
            <v>Autumn</v>
          </cell>
        </row>
        <row r="436">
          <cell r="B436" t="str">
            <v>F</v>
          </cell>
          <cell r="C436">
            <v>41883</v>
          </cell>
          <cell r="G436" t="str">
            <v>N</v>
          </cell>
          <cell r="J436" t="str">
            <v>F</v>
          </cell>
          <cell r="K436" t="str">
            <v>White - British</v>
          </cell>
          <cell r="M436" t="str">
            <v>F</v>
          </cell>
          <cell r="N436" t="str">
            <v>F</v>
          </cell>
          <cell r="O436" t="str">
            <v>SPS KS1 Wr A Y/N?</v>
          </cell>
          <cell r="P436" t="str">
            <v>N</v>
          </cell>
          <cell r="Q436" t="str">
            <v>Key Stage 1 Validated Result</v>
          </cell>
          <cell r="T436" t="str">
            <v>Autumn</v>
          </cell>
        </row>
        <row r="437">
          <cell r="B437" t="str">
            <v>F</v>
          </cell>
          <cell r="C437">
            <v>41883</v>
          </cell>
          <cell r="G437" t="str">
            <v>N</v>
          </cell>
          <cell r="J437" t="str">
            <v>F</v>
          </cell>
          <cell r="K437" t="str">
            <v>White - British</v>
          </cell>
          <cell r="M437" t="str">
            <v>F</v>
          </cell>
          <cell r="N437" t="str">
            <v>F</v>
          </cell>
          <cell r="O437" t="str">
            <v>SPS KS1 TA Exists Y/N?</v>
          </cell>
          <cell r="P437" t="str">
            <v>Y</v>
          </cell>
          <cell r="Q437" t="str">
            <v>Key Stage 1 Validated Result</v>
          </cell>
          <cell r="T437" t="str">
            <v>Autumn</v>
          </cell>
        </row>
        <row r="438">
          <cell r="B438" t="str">
            <v>F</v>
          </cell>
          <cell r="C438">
            <v>41883</v>
          </cell>
          <cell r="G438" t="str">
            <v>N</v>
          </cell>
          <cell r="J438" t="str">
            <v>F</v>
          </cell>
          <cell r="K438" t="str">
            <v>White - British</v>
          </cell>
          <cell r="M438" t="str">
            <v>F</v>
          </cell>
          <cell r="N438" t="str">
            <v>F</v>
          </cell>
          <cell r="O438" t="str">
            <v>SPS KS1 Sc EXS Y/N?</v>
          </cell>
          <cell r="P438" t="str">
            <v>Y</v>
          </cell>
          <cell r="Q438" t="str">
            <v>Key Stage 1 Validated Result</v>
          </cell>
          <cell r="T438" t="str">
            <v>Autumn</v>
          </cell>
        </row>
        <row r="439">
          <cell r="B439" t="str">
            <v>F</v>
          </cell>
          <cell r="C439">
            <v>41883</v>
          </cell>
          <cell r="G439" t="str">
            <v>N</v>
          </cell>
          <cell r="J439" t="str">
            <v>F</v>
          </cell>
          <cell r="K439" t="str">
            <v>White - British</v>
          </cell>
          <cell r="M439" t="str">
            <v>F</v>
          </cell>
          <cell r="N439" t="str">
            <v>F</v>
          </cell>
          <cell r="O439" t="str">
            <v>SPS KS1 Ma A Y/N?</v>
          </cell>
          <cell r="P439" t="str">
            <v>N</v>
          </cell>
          <cell r="Q439" t="str">
            <v>Key Stage 1 Validated Result</v>
          </cell>
          <cell r="T439" t="str">
            <v>Autumn</v>
          </cell>
        </row>
        <row r="440">
          <cell r="B440" t="str">
            <v>F</v>
          </cell>
          <cell r="C440">
            <v>41883</v>
          </cell>
          <cell r="G440" t="str">
            <v>N</v>
          </cell>
          <cell r="J440" t="str">
            <v>F</v>
          </cell>
          <cell r="K440" t="str">
            <v>White - British</v>
          </cell>
          <cell r="M440" t="str">
            <v>F</v>
          </cell>
          <cell r="N440" t="str">
            <v>F</v>
          </cell>
          <cell r="O440" t="str">
            <v>SPS KS1 Ma D Y/N?</v>
          </cell>
          <cell r="P440" t="str">
            <v>N</v>
          </cell>
          <cell r="Q440" t="str">
            <v>Key Stage 1 Validated Result</v>
          </cell>
          <cell r="T440" t="str">
            <v>Autumn</v>
          </cell>
        </row>
        <row r="441">
          <cell r="B441" t="str">
            <v>F</v>
          </cell>
          <cell r="C441">
            <v>41883</v>
          </cell>
          <cell r="G441" t="str">
            <v>N</v>
          </cell>
          <cell r="J441" t="str">
            <v>F</v>
          </cell>
          <cell r="K441" t="str">
            <v>White - British</v>
          </cell>
          <cell r="M441" t="str">
            <v>F</v>
          </cell>
          <cell r="N441" t="str">
            <v>F</v>
          </cell>
          <cell r="O441" t="str">
            <v>SPS KS1 Ma BLW Y/N?</v>
          </cell>
          <cell r="P441" t="str">
            <v>N</v>
          </cell>
          <cell r="Q441" t="str">
            <v>Key Stage 1 Validated Result</v>
          </cell>
          <cell r="T441" t="str">
            <v>Autumn</v>
          </cell>
        </row>
        <row r="442">
          <cell r="B442" t="str">
            <v>F</v>
          </cell>
          <cell r="C442">
            <v>41883</v>
          </cell>
          <cell r="G442" t="str">
            <v>N</v>
          </cell>
          <cell r="J442" t="str">
            <v>F</v>
          </cell>
          <cell r="K442" t="str">
            <v>White - British</v>
          </cell>
          <cell r="M442" t="str">
            <v>F</v>
          </cell>
          <cell r="N442" t="str">
            <v>F</v>
          </cell>
          <cell r="O442" t="str">
            <v>SPS KS1 Ma PKF Y/N?</v>
          </cell>
          <cell r="P442" t="str">
            <v>N</v>
          </cell>
          <cell r="Q442" t="str">
            <v>Key Stage 1 Validated Result</v>
          </cell>
          <cell r="T442" t="str">
            <v>Autumn</v>
          </cell>
        </row>
        <row r="443">
          <cell r="B443" t="str">
            <v>F</v>
          </cell>
          <cell r="C443">
            <v>41883</v>
          </cell>
          <cell r="G443" t="str">
            <v>N</v>
          </cell>
          <cell r="J443" t="str">
            <v>F</v>
          </cell>
          <cell r="K443" t="str">
            <v>White - British</v>
          </cell>
          <cell r="M443" t="str">
            <v>F</v>
          </cell>
          <cell r="N443" t="str">
            <v>F</v>
          </cell>
          <cell r="O443" t="str">
            <v>SPS KS1 Wr D Y/N?</v>
          </cell>
          <cell r="P443" t="str">
            <v>N</v>
          </cell>
          <cell r="Q443" t="str">
            <v>Key Stage 1 Validated Result</v>
          </cell>
          <cell r="T443" t="str">
            <v>Autumn</v>
          </cell>
        </row>
        <row r="444">
          <cell r="B444" t="str">
            <v>M</v>
          </cell>
          <cell r="C444">
            <v>41883</v>
          </cell>
          <cell r="G444" t="str">
            <v>N</v>
          </cell>
          <cell r="J444" t="str">
            <v>F</v>
          </cell>
          <cell r="K444" t="str">
            <v>White - British</v>
          </cell>
          <cell r="M444" t="str">
            <v>F</v>
          </cell>
          <cell r="N444" t="str">
            <v>F</v>
          </cell>
          <cell r="O444" t="str">
            <v>SPS KS1 Rd A Y/N?</v>
          </cell>
          <cell r="P444" t="str">
            <v>N</v>
          </cell>
          <cell r="Q444" t="str">
            <v>Key Stage 1 Validated Result</v>
          </cell>
          <cell r="T444" t="str">
            <v>Autumn</v>
          </cell>
        </row>
        <row r="445">
          <cell r="B445" t="str">
            <v>M</v>
          </cell>
          <cell r="C445">
            <v>41883</v>
          </cell>
          <cell r="G445" t="str">
            <v>N</v>
          </cell>
          <cell r="J445" t="str">
            <v>F</v>
          </cell>
          <cell r="K445" t="str">
            <v>White - British</v>
          </cell>
          <cell r="M445" t="str">
            <v>F</v>
          </cell>
          <cell r="N445" t="str">
            <v>F</v>
          </cell>
          <cell r="O445" t="str">
            <v>SPS KS1 Rd WTS Y/N?</v>
          </cell>
          <cell r="P445" t="str">
            <v>N</v>
          </cell>
          <cell r="Q445" t="str">
            <v>Key Stage 1 Validated Result</v>
          </cell>
          <cell r="T445" t="str">
            <v>Autumn</v>
          </cell>
        </row>
        <row r="446">
          <cell r="B446" t="str">
            <v>M</v>
          </cell>
          <cell r="C446">
            <v>41883</v>
          </cell>
          <cell r="G446" t="str">
            <v>N</v>
          </cell>
          <cell r="J446" t="str">
            <v>F</v>
          </cell>
          <cell r="K446" t="str">
            <v>White - British</v>
          </cell>
          <cell r="M446" t="str">
            <v>F</v>
          </cell>
          <cell r="N446" t="str">
            <v>F</v>
          </cell>
          <cell r="O446" t="str">
            <v>SPS KS1 Wr BLW Y/N?</v>
          </cell>
          <cell r="P446" t="str">
            <v>N</v>
          </cell>
          <cell r="Q446" t="str">
            <v>Key Stage 1 Validated Result</v>
          </cell>
          <cell r="T446" t="str">
            <v>Autumn</v>
          </cell>
        </row>
        <row r="447">
          <cell r="B447" t="str">
            <v>M</v>
          </cell>
          <cell r="C447">
            <v>41883</v>
          </cell>
          <cell r="G447" t="str">
            <v>N</v>
          </cell>
          <cell r="J447" t="str">
            <v>F</v>
          </cell>
          <cell r="K447" t="str">
            <v>White - British</v>
          </cell>
          <cell r="M447" t="str">
            <v>F</v>
          </cell>
          <cell r="N447" t="str">
            <v>F</v>
          </cell>
          <cell r="O447" t="str">
            <v>SPS KS1 Wr EXS or above Y/N?</v>
          </cell>
          <cell r="P447" t="str">
            <v>Y</v>
          </cell>
          <cell r="Q447" t="str">
            <v>Key Stage 1 Validated Result</v>
          </cell>
          <cell r="T447" t="str">
            <v>Autumn</v>
          </cell>
        </row>
        <row r="448">
          <cell r="B448" t="str">
            <v>M</v>
          </cell>
          <cell r="C448">
            <v>41883</v>
          </cell>
          <cell r="G448" t="str">
            <v>N</v>
          </cell>
          <cell r="J448" t="str">
            <v>F</v>
          </cell>
          <cell r="K448" t="str">
            <v>White - British</v>
          </cell>
          <cell r="M448" t="str">
            <v>F</v>
          </cell>
          <cell r="N448" t="str">
            <v>F</v>
          </cell>
          <cell r="O448" t="str">
            <v>SPS KS1 Ma GDS Y/N?</v>
          </cell>
          <cell r="P448" t="str">
            <v>Y</v>
          </cell>
          <cell r="Q448" t="str">
            <v>Key Stage 1 Validated Result</v>
          </cell>
          <cell r="T448" t="str">
            <v>Autumn</v>
          </cell>
        </row>
        <row r="449">
          <cell r="B449" t="str">
            <v>M</v>
          </cell>
          <cell r="C449">
            <v>41883</v>
          </cell>
          <cell r="G449" t="str">
            <v>N</v>
          </cell>
          <cell r="J449" t="str">
            <v>F</v>
          </cell>
          <cell r="K449" t="str">
            <v>White - British</v>
          </cell>
          <cell r="M449" t="str">
            <v>F</v>
          </cell>
          <cell r="N449" t="str">
            <v>F</v>
          </cell>
          <cell r="O449" t="str">
            <v>SPS KS1 Rd D Y/N?</v>
          </cell>
          <cell r="P449" t="str">
            <v>N</v>
          </cell>
          <cell r="Q449" t="str">
            <v>Key Stage 1 Validated Result</v>
          </cell>
          <cell r="T449" t="str">
            <v>Autumn</v>
          </cell>
        </row>
        <row r="450">
          <cell r="B450" t="str">
            <v>M</v>
          </cell>
          <cell r="C450">
            <v>41883</v>
          </cell>
          <cell r="G450" t="str">
            <v>N</v>
          </cell>
          <cell r="J450" t="str">
            <v>F</v>
          </cell>
          <cell r="K450" t="str">
            <v>White - British</v>
          </cell>
          <cell r="M450" t="str">
            <v>F</v>
          </cell>
          <cell r="N450" t="str">
            <v>F</v>
          </cell>
          <cell r="O450" t="str">
            <v>SPS KS1 Rd EXS or above Y/N?</v>
          </cell>
          <cell r="P450" t="str">
            <v>Y</v>
          </cell>
          <cell r="Q450" t="str">
            <v>Key Stage 1 Validated Result</v>
          </cell>
          <cell r="T450" t="str">
            <v>Autumn</v>
          </cell>
        </row>
        <row r="451">
          <cell r="B451" t="str">
            <v>M</v>
          </cell>
          <cell r="C451">
            <v>41883</v>
          </cell>
          <cell r="G451" t="str">
            <v>N</v>
          </cell>
          <cell r="J451" t="str">
            <v>F</v>
          </cell>
          <cell r="K451" t="str">
            <v>White - British</v>
          </cell>
          <cell r="M451" t="str">
            <v>F</v>
          </cell>
          <cell r="N451" t="str">
            <v>F</v>
          </cell>
          <cell r="O451" t="str">
            <v>SPS KS1 Wr PKF Y/N?</v>
          </cell>
          <cell r="P451" t="str">
            <v>N</v>
          </cell>
          <cell r="Q451" t="str">
            <v>Key Stage 1 Validated Result</v>
          </cell>
          <cell r="T451" t="str">
            <v>Autumn</v>
          </cell>
        </row>
        <row r="452">
          <cell r="B452" t="str">
            <v>M</v>
          </cell>
          <cell r="C452">
            <v>41883</v>
          </cell>
          <cell r="G452" t="str">
            <v>N</v>
          </cell>
          <cell r="J452" t="str">
            <v>F</v>
          </cell>
          <cell r="K452" t="str">
            <v>White - British</v>
          </cell>
          <cell r="M452" t="str">
            <v>F</v>
          </cell>
          <cell r="N452" t="str">
            <v>F</v>
          </cell>
          <cell r="O452" t="str">
            <v>SPS KS1 Wr EXS Y/N?</v>
          </cell>
          <cell r="P452" t="str">
            <v>N</v>
          </cell>
          <cell r="Q452" t="str">
            <v>Key Stage 1 Validated Result</v>
          </cell>
          <cell r="T452" t="str">
            <v>Autumn</v>
          </cell>
        </row>
        <row r="453">
          <cell r="B453" t="str">
            <v>M</v>
          </cell>
          <cell r="C453">
            <v>41883</v>
          </cell>
          <cell r="G453" t="str">
            <v>N</v>
          </cell>
          <cell r="J453" t="str">
            <v>F</v>
          </cell>
          <cell r="K453" t="str">
            <v>White - British</v>
          </cell>
          <cell r="M453" t="str">
            <v>F</v>
          </cell>
          <cell r="N453" t="str">
            <v>F</v>
          </cell>
          <cell r="O453" t="str">
            <v>SPS KS1 Wr A Y/N?</v>
          </cell>
          <cell r="P453" t="str">
            <v>N</v>
          </cell>
          <cell r="Q453" t="str">
            <v>Key Stage 1 Validated Result</v>
          </cell>
          <cell r="T453" t="str">
            <v>Autumn</v>
          </cell>
        </row>
        <row r="454">
          <cell r="B454" t="str">
            <v>M</v>
          </cell>
          <cell r="C454">
            <v>41883</v>
          </cell>
          <cell r="G454" t="str">
            <v>N</v>
          </cell>
          <cell r="J454" t="str">
            <v>F</v>
          </cell>
          <cell r="K454" t="str">
            <v>White - British</v>
          </cell>
          <cell r="M454" t="str">
            <v>F</v>
          </cell>
          <cell r="N454" t="str">
            <v>F</v>
          </cell>
          <cell r="O454" t="str">
            <v>SPS KS1 Rd BLW Y/N?</v>
          </cell>
          <cell r="P454" t="str">
            <v>N</v>
          </cell>
          <cell r="Q454" t="str">
            <v>Key Stage 1 Validated Result</v>
          </cell>
          <cell r="T454" t="str">
            <v>Autumn</v>
          </cell>
        </row>
        <row r="455">
          <cell r="B455" t="str">
            <v>M</v>
          </cell>
          <cell r="C455">
            <v>41883</v>
          </cell>
          <cell r="G455" t="str">
            <v>N</v>
          </cell>
          <cell r="J455" t="str">
            <v>F</v>
          </cell>
          <cell r="K455" t="str">
            <v>White - British</v>
          </cell>
          <cell r="M455" t="str">
            <v>F</v>
          </cell>
          <cell r="N455" t="str">
            <v>F</v>
          </cell>
          <cell r="O455" t="str">
            <v>SPS KS1 Rd EXS Y/N?</v>
          </cell>
          <cell r="P455" t="str">
            <v>N</v>
          </cell>
          <cell r="Q455" t="str">
            <v>Key Stage 1 Validated Result</v>
          </cell>
          <cell r="T455" t="str">
            <v>Autumn</v>
          </cell>
        </row>
        <row r="456">
          <cell r="B456" t="str">
            <v>M</v>
          </cell>
          <cell r="C456">
            <v>41883</v>
          </cell>
          <cell r="G456" t="str">
            <v>N</v>
          </cell>
          <cell r="J456" t="str">
            <v>F</v>
          </cell>
          <cell r="K456" t="str">
            <v>White - British</v>
          </cell>
          <cell r="M456" t="str">
            <v>F</v>
          </cell>
          <cell r="N456" t="str">
            <v>F</v>
          </cell>
          <cell r="O456" t="str">
            <v>SPS KS1 Rd PKF Y/N?</v>
          </cell>
          <cell r="P456" t="str">
            <v>N</v>
          </cell>
          <cell r="Q456" t="str">
            <v>Key Stage 1 Validated Result</v>
          </cell>
          <cell r="T456" t="str">
            <v>Autumn</v>
          </cell>
        </row>
        <row r="457">
          <cell r="B457" t="str">
            <v>M</v>
          </cell>
          <cell r="C457">
            <v>41883</v>
          </cell>
          <cell r="G457" t="str">
            <v>N</v>
          </cell>
          <cell r="J457" t="str">
            <v>F</v>
          </cell>
          <cell r="K457" t="str">
            <v>White - British</v>
          </cell>
          <cell r="M457" t="str">
            <v>F</v>
          </cell>
          <cell r="N457" t="str">
            <v>F</v>
          </cell>
          <cell r="O457" t="str">
            <v>SPS KS1 Wr GDS Y/N?</v>
          </cell>
          <cell r="P457" t="str">
            <v>Y</v>
          </cell>
          <cell r="Q457" t="str">
            <v>Key Stage 1 Validated Result</v>
          </cell>
          <cell r="T457" t="str">
            <v>Autumn</v>
          </cell>
        </row>
        <row r="458">
          <cell r="B458" t="str">
            <v>M</v>
          </cell>
          <cell r="C458">
            <v>41883</v>
          </cell>
          <cell r="G458" t="str">
            <v>N</v>
          </cell>
          <cell r="J458" t="str">
            <v>F</v>
          </cell>
          <cell r="K458" t="str">
            <v>White - British</v>
          </cell>
          <cell r="M458" t="str">
            <v>F</v>
          </cell>
          <cell r="N458" t="str">
            <v>F</v>
          </cell>
          <cell r="O458" t="str">
            <v>SPS KS1 Ma WTS Y/N?</v>
          </cell>
          <cell r="P458" t="str">
            <v>N</v>
          </cell>
          <cell r="Q458" t="str">
            <v>Key Stage 1 Validated Result</v>
          </cell>
          <cell r="T458" t="str">
            <v>Autumn</v>
          </cell>
        </row>
        <row r="459">
          <cell r="B459" t="str">
            <v>M</v>
          </cell>
          <cell r="C459">
            <v>41883</v>
          </cell>
          <cell r="G459" t="str">
            <v>N</v>
          </cell>
          <cell r="J459" t="str">
            <v>F</v>
          </cell>
          <cell r="K459" t="str">
            <v>White - British</v>
          </cell>
          <cell r="M459" t="str">
            <v>F</v>
          </cell>
          <cell r="N459" t="str">
            <v>F</v>
          </cell>
          <cell r="O459" t="str">
            <v>SPS KS1 Ma EXS or above Y/N?</v>
          </cell>
          <cell r="P459" t="str">
            <v>Y</v>
          </cell>
          <cell r="Q459" t="str">
            <v>Key Stage 1 Validated Result</v>
          </cell>
          <cell r="T459" t="str">
            <v>Autumn</v>
          </cell>
        </row>
        <row r="460">
          <cell r="B460" t="str">
            <v>M</v>
          </cell>
          <cell r="C460">
            <v>41883</v>
          </cell>
          <cell r="G460" t="str">
            <v>N</v>
          </cell>
          <cell r="J460" t="str">
            <v>F</v>
          </cell>
          <cell r="K460" t="str">
            <v>White - British</v>
          </cell>
          <cell r="M460" t="str">
            <v>F</v>
          </cell>
          <cell r="N460" t="str">
            <v>F</v>
          </cell>
          <cell r="O460" t="str">
            <v>SPS KS1 Ma EXS Y/N?</v>
          </cell>
          <cell r="P460" t="str">
            <v>N</v>
          </cell>
          <cell r="Q460" t="str">
            <v>Key Stage 1 Validated Result</v>
          </cell>
          <cell r="T460" t="str">
            <v>Autumn</v>
          </cell>
        </row>
        <row r="461">
          <cell r="B461" t="str">
            <v>M</v>
          </cell>
          <cell r="C461">
            <v>41883</v>
          </cell>
          <cell r="G461" t="str">
            <v>N</v>
          </cell>
          <cell r="J461" t="str">
            <v>F</v>
          </cell>
          <cell r="K461" t="str">
            <v>White - British</v>
          </cell>
          <cell r="M461" t="str">
            <v>F</v>
          </cell>
          <cell r="N461" t="str">
            <v>F</v>
          </cell>
          <cell r="O461" t="str">
            <v>SPS KS1 Rd GDS Y/N?</v>
          </cell>
          <cell r="P461" t="str">
            <v>Y</v>
          </cell>
          <cell r="Q461" t="str">
            <v>Key Stage 1 Validated Result</v>
          </cell>
          <cell r="T461" t="str">
            <v>Autumn</v>
          </cell>
        </row>
        <row r="462">
          <cell r="B462" t="str">
            <v>M</v>
          </cell>
          <cell r="C462">
            <v>41883</v>
          </cell>
          <cell r="G462" t="str">
            <v>N</v>
          </cell>
          <cell r="J462" t="str">
            <v>F</v>
          </cell>
          <cell r="K462" t="str">
            <v>White - British</v>
          </cell>
          <cell r="M462" t="str">
            <v>F</v>
          </cell>
          <cell r="N462" t="str">
            <v>F</v>
          </cell>
          <cell r="O462" t="str">
            <v>SPS KS1 TA Exists Y/N?</v>
          </cell>
          <cell r="P462" t="str">
            <v>Y</v>
          </cell>
          <cell r="Q462" t="str">
            <v>Key Stage 1 Validated Result</v>
          </cell>
          <cell r="T462" t="str">
            <v>Autumn</v>
          </cell>
        </row>
        <row r="463">
          <cell r="B463" t="str">
            <v>M</v>
          </cell>
          <cell r="C463">
            <v>41883</v>
          </cell>
          <cell r="G463" t="str">
            <v>N</v>
          </cell>
          <cell r="J463" t="str">
            <v>F</v>
          </cell>
          <cell r="K463" t="str">
            <v>White - British</v>
          </cell>
          <cell r="M463" t="str">
            <v>F</v>
          </cell>
          <cell r="N463" t="str">
            <v>F</v>
          </cell>
          <cell r="O463" t="str">
            <v>SPS KS1 Sc EXS Y/N?</v>
          </cell>
          <cell r="P463" t="str">
            <v>Y</v>
          </cell>
          <cell r="Q463" t="str">
            <v>Key Stage 1 Validated Result</v>
          </cell>
          <cell r="T463" t="str">
            <v>Autumn</v>
          </cell>
        </row>
        <row r="464">
          <cell r="B464" t="str">
            <v>M</v>
          </cell>
          <cell r="C464">
            <v>41883</v>
          </cell>
          <cell r="G464" t="str">
            <v>N</v>
          </cell>
          <cell r="J464" t="str">
            <v>F</v>
          </cell>
          <cell r="K464" t="str">
            <v>White - British</v>
          </cell>
          <cell r="M464" t="str">
            <v>F</v>
          </cell>
          <cell r="N464" t="str">
            <v>F</v>
          </cell>
          <cell r="O464" t="str">
            <v>SPS KS1 Ma A Y/N?</v>
          </cell>
          <cell r="P464" t="str">
            <v>N</v>
          </cell>
          <cell r="Q464" t="str">
            <v>Key Stage 1 Validated Result</v>
          </cell>
          <cell r="T464" t="str">
            <v>Autumn</v>
          </cell>
        </row>
        <row r="465">
          <cell r="B465" t="str">
            <v>M</v>
          </cell>
          <cell r="C465">
            <v>41883</v>
          </cell>
          <cell r="G465" t="str">
            <v>N</v>
          </cell>
          <cell r="J465" t="str">
            <v>F</v>
          </cell>
          <cell r="K465" t="str">
            <v>White - British</v>
          </cell>
          <cell r="M465" t="str">
            <v>F</v>
          </cell>
          <cell r="N465" t="str">
            <v>F</v>
          </cell>
          <cell r="O465" t="str">
            <v>SPS KS1 Ma D Y/N?</v>
          </cell>
          <cell r="P465" t="str">
            <v>N</v>
          </cell>
          <cell r="Q465" t="str">
            <v>Key Stage 1 Validated Result</v>
          </cell>
          <cell r="T465" t="str">
            <v>Autumn</v>
          </cell>
        </row>
        <row r="466">
          <cell r="B466" t="str">
            <v>M</v>
          </cell>
          <cell r="C466">
            <v>41883</v>
          </cell>
          <cell r="G466" t="str">
            <v>N</v>
          </cell>
          <cell r="J466" t="str">
            <v>F</v>
          </cell>
          <cell r="K466" t="str">
            <v>White - British</v>
          </cell>
          <cell r="M466" t="str">
            <v>F</v>
          </cell>
          <cell r="N466" t="str">
            <v>F</v>
          </cell>
          <cell r="O466" t="str">
            <v>SPS KS1 Ma BLW Y/N?</v>
          </cell>
          <cell r="P466" t="str">
            <v>N</v>
          </cell>
          <cell r="Q466" t="str">
            <v>Key Stage 1 Validated Result</v>
          </cell>
          <cell r="T466" t="str">
            <v>Autumn</v>
          </cell>
        </row>
        <row r="467">
          <cell r="B467" t="str">
            <v>M</v>
          </cell>
          <cell r="C467">
            <v>41883</v>
          </cell>
          <cell r="G467" t="str">
            <v>N</v>
          </cell>
          <cell r="J467" t="str">
            <v>F</v>
          </cell>
          <cell r="K467" t="str">
            <v>White - British</v>
          </cell>
          <cell r="M467" t="str">
            <v>F</v>
          </cell>
          <cell r="N467" t="str">
            <v>F</v>
          </cell>
          <cell r="O467" t="str">
            <v>SPS KS1 Ma PKF Y/N?</v>
          </cell>
          <cell r="P467" t="str">
            <v>N</v>
          </cell>
          <cell r="Q467" t="str">
            <v>Key Stage 1 Validated Result</v>
          </cell>
          <cell r="T467" t="str">
            <v>Autumn</v>
          </cell>
        </row>
        <row r="468">
          <cell r="B468" t="str">
            <v>M</v>
          </cell>
          <cell r="C468">
            <v>41883</v>
          </cell>
          <cell r="G468" t="str">
            <v>N</v>
          </cell>
          <cell r="J468" t="str">
            <v>F</v>
          </cell>
          <cell r="K468" t="str">
            <v>White - British</v>
          </cell>
          <cell r="M468" t="str">
            <v>F</v>
          </cell>
          <cell r="N468" t="str">
            <v>F</v>
          </cell>
          <cell r="O468" t="str">
            <v>SPS KS1 Wr D Y/N?</v>
          </cell>
          <cell r="P468" t="str">
            <v>N</v>
          </cell>
          <cell r="Q468" t="str">
            <v>Key Stage 1 Validated Result</v>
          </cell>
          <cell r="T468" t="str">
            <v>Autumn</v>
          </cell>
        </row>
        <row r="469">
          <cell r="B469" t="str">
            <v>M</v>
          </cell>
          <cell r="C469">
            <v>41883</v>
          </cell>
          <cell r="G469" t="str">
            <v>N</v>
          </cell>
          <cell r="J469" t="str">
            <v>F</v>
          </cell>
          <cell r="K469" t="str">
            <v>White - British</v>
          </cell>
          <cell r="M469" t="str">
            <v>F</v>
          </cell>
          <cell r="N469" t="str">
            <v>F</v>
          </cell>
          <cell r="O469" t="str">
            <v>SPS KS1 Wr WTS Y/N?</v>
          </cell>
          <cell r="P469" t="str">
            <v>N</v>
          </cell>
          <cell r="Q469" t="str">
            <v>Key Stage 1 Validated Result</v>
          </cell>
          <cell r="T469" t="str">
            <v>Autumn</v>
          </cell>
        </row>
        <row r="470">
          <cell r="B470" t="str">
            <v>M</v>
          </cell>
          <cell r="C470">
            <v>41883</v>
          </cell>
          <cell r="G470" t="str">
            <v>N</v>
          </cell>
          <cell r="J470" t="str">
            <v>F</v>
          </cell>
          <cell r="K470" t="str">
            <v>White - British</v>
          </cell>
          <cell r="M470" t="str">
            <v>F</v>
          </cell>
          <cell r="N470" t="str">
            <v>F</v>
          </cell>
          <cell r="O470" t="str">
            <v>SPS KS1 Rd A Y/N?</v>
          </cell>
          <cell r="P470" t="str">
            <v>N</v>
          </cell>
          <cell r="Q470" t="str">
            <v>Key Stage 1 Validated Result</v>
          </cell>
          <cell r="T470" t="str">
            <v>Spring</v>
          </cell>
        </row>
        <row r="471">
          <cell r="B471" t="str">
            <v>M</v>
          </cell>
          <cell r="C471">
            <v>41883</v>
          </cell>
          <cell r="G471" t="str">
            <v>N</v>
          </cell>
          <cell r="J471" t="str">
            <v>F</v>
          </cell>
          <cell r="K471" t="str">
            <v>White - British</v>
          </cell>
          <cell r="M471" t="str">
            <v>F</v>
          </cell>
          <cell r="N471" t="str">
            <v>F</v>
          </cell>
          <cell r="O471" t="str">
            <v>SPS KS1 Rd WTS Y/N?</v>
          </cell>
          <cell r="P471" t="str">
            <v>N</v>
          </cell>
          <cell r="Q471" t="str">
            <v>Key Stage 1 Validated Result</v>
          </cell>
          <cell r="T471" t="str">
            <v>Spring</v>
          </cell>
        </row>
        <row r="472">
          <cell r="B472" t="str">
            <v>M</v>
          </cell>
          <cell r="C472">
            <v>41883</v>
          </cell>
          <cell r="G472" t="str">
            <v>N</v>
          </cell>
          <cell r="J472" t="str">
            <v>F</v>
          </cell>
          <cell r="K472" t="str">
            <v>White - British</v>
          </cell>
          <cell r="M472" t="str">
            <v>F</v>
          </cell>
          <cell r="N472" t="str">
            <v>F</v>
          </cell>
          <cell r="O472" t="str">
            <v>SPS KS1 Wr EXS or above Y/N?</v>
          </cell>
          <cell r="P472" t="str">
            <v>Y</v>
          </cell>
          <cell r="Q472" t="str">
            <v>Key Stage 1 Validated Result</v>
          </cell>
          <cell r="T472" t="str">
            <v>Spring</v>
          </cell>
        </row>
        <row r="473">
          <cell r="B473" t="str">
            <v>M</v>
          </cell>
          <cell r="C473">
            <v>41883</v>
          </cell>
          <cell r="G473" t="str">
            <v>N</v>
          </cell>
          <cell r="J473" t="str">
            <v>F</v>
          </cell>
          <cell r="K473" t="str">
            <v>White - British</v>
          </cell>
          <cell r="M473" t="str">
            <v>F</v>
          </cell>
          <cell r="N473" t="str">
            <v>F</v>
          </cell>
          <cell r="O473" t="str">
            <v>SPS KS1 Wr BLW Y/N?</v>
          </cell>
          <cell r="P473" t="str">
            <v>N</v>
          </cell>
          <cell r="Q473" t="str">
            <v>Key Stage 1 Validated Result</v>
          </cell>
          <cell r="T473" t="str">
            <v>Spring</v>
          </cell>
        </row>
        <row r="474">
          <cell r="B474" t="str">
            <v>M</v>
          </cell>
          <cell r="C474">
            <v>41883</v>
          </cell>
          <cell r="G474" t="str">
            <v>N</v>
          </cell>
          <cell r="J474" t="str">
            <v>F</v>
          </cell>
          <cell r="K474" t="str">
            <v>White - British</v>
          </cell>
          <cell r="M474" t="str">
            <v>F</v>
          </cell>
          <cell r="N474" t="str">
            <v>F</v>
          </cell>
          <cell r="O474" t="str">
            <v>SPS KS1 Ma GDS Y/N?</v>
          </cell>
          <cell r="P474" t="str">
            <v>Y</v>
          </cell>
          <cell r="Q474" t="str">
            <v>Key Stage 1 Validated Result</v>
          </cell>
          <cell r="T474" t="str">
            <v>Spring</v>
          </cell>
        </row>
        <row r="475">
          <cell r="B475" t="str">
            <v>M</v>
          </cell>
          <cell r="C475">
            <v>41883</v>
          </cell>
          <cell r="G475" t="str">
            <v>N</v>
          </cell>
          <cell r="J475" t="str">
            <v>F</v>
          </cell>
          <cell r="K475" t="str">
            <v>White - British</v>
          </cell>
          <cell r="M475" t="str">
            <v>F</v>
          </cell>
          <cell r="N475" t="str">
            <v>F</v>
          </cell>
          <cell r="O475" t="str">
            <v>SPS KS1 Rd D Y/N?</v>
          </cell>
          <cell r="P475" t="str">
            <v>N</v>
          </cell>
          <cell r="Q475" t="str">
            <v>Key Stage 1 Validated Result</v>
          </cell>
          <cell r="T475" t="str">
            <v>Spring</v>
          </cell>
        </row>
        <row r="476">
          <cell r="B476" t="str">
            <v>M</v>
          </cell>
          <cell r="C476">
            <v>41883</v>
          </cell>
          <cell r="G476" t="str">
            <v>N</v>
          </cell>
          <cell r="J476" t="str">
            <v>F</v>
          </cell>
          <cell r="K476" t="str">
            <v>White - British</v>
          </cell>
          <cell r="M476" t="str">
            <v>F</v>
          </cell>
          <cell r="N476" t="str">
            <v>F</v>
          </cell>
          <cell r="O476" t="str">
            <v>SPS KS1 Rd EXS or above Y/N?</v>
          </cell>
          <cell r="P476" t="str">
            <v>Y</v>
          </cell>
          <cell r="Q476" t="str">
            <v>Key Stage 1 Validated Result</v>
          </cell>
          <cell r="T476" t="str">
            <v>Spring</v>
          </cell>
        </row>
        <row r="477">
          <cell r="B477" t="str">
            <v>M</v>
          </cell>
          <cell r="C477">
            <v>41883</v>
          </cell>
          <cell r="G477" t="str">
            <v>N</v>
          </cell>
          <cell r="J477" t="str">
            <v>F</v>
          </cell>
          <cell r="K477" t="str">
            <v>White - British</v>
          </cell>
          <cell r="M477" t="str">
            <v>F</v>
          </cell>
          <cell r="N477" t="str">
            <v>F</v>
          </cell>
          <cell r="O477" t="str">
            <v>SPS KS1 Wr EXS Y/N?</v>
          </cell>
          <cell r="P477" t="str">
            <v>N</v>
          </cell>
          <cell r="Q477" t="str">
            <v>Key Stage 1 Validated Result</v>
          </cell>
          <cell r="T477" t="str">
            <v>Spring</v>
          </cell>
        </row>
        <row r="478">
          <cell r="B478" t="str">
            <v>M</v>
          </cell>
          <cell r="C478">
            <v>41883</v>
          </cell>
          <cell r="G478" t="str">
            <v>N</v>
          </cell>
          <cell r="J478" t="str">
            <v>F</v>
          </cell>
          <cell r="K478" t="str">
            <v>White - British</v>
          </cell>
          <cell r="M478" t="str">
            <v>F</v>
          </cell>
          <cell r="N478" t="str">
            <v>F</v>
          </cell>
          <cell r="O478" t="str">
            <v>SPS KS1 Wr PKF Y/N?</v>
          </cell>
          <cell r="P478" t="str">
            <v>N</v>
          </cell>
          <cell r="Q478" t="str">
            <v>Key Stage 1 Validated Result</v>
          </cell>
          <cell r="T478" t="str">
            <v>Spring</v>
          </cell>
        </row>
        <row r="479">
          <cell r="B479" t="str">
            <v>M</v>
          </cell>
          <cell r="C479">
            <v>41883</v>
          </cell>
          <cell r="G479" t="str">
            <v>N</v>
          </cell>
          <cell r="J479" t="str">
            <v>F</v>
          </cell>
          <cell r="K479" t="str">
            <v>White - British</v>
          </cell>
          <cell r="M479" t="str">
            <v>F</v>
          </cell>
          <cell r="N479" t="str">
            <v>F</v>
          </cell>
          <cell r="O479" t="str">
            <v>SPS KS1 Wr A Y/N?</v>
          </cell>
          <cell r="P479" t="str">
            <v>N</v>
          </cell>
          <cell r="Q479" t="str">
            <v>Key Stage 1 Validated Result</v>
          </cell>
          <cell r="T479" t="str">
            <v>Spring</v>
          </cell>
        </row>
        <row r="480">
          <cell r="B480" t="str">
            <v>M</v>
          </cell>
          <cell r="C480">
            <v>41883</v>
          </cell>
          <cell r="G480" t="str">
            <v>N</v>
          </cell>
          <cell r="J480" t="str">
            <v>F</v>
          </cell>
          <cell r="K480" t="str">
            <v>White - British</v>
          </cell>
          <cell r="M480" t="str">
            <v>F</v>
          </cell>
          <cell r="N480" t="str">
            <v>F</v>
          </cell>
          <cell r="O480" t="str">
            <v>SPS KS1 Rd BLW Y/N?</v>
          </cell>
          <cell r="P480" t="str">
            <v>N</v>
          </cell>
          <cell r="Q480" t="str">
            <v>Key Stage 1 Validated Result</v>
          </cell>
          <cell r="T480" t="str">
            <v>Spring</v>
          </cell>
        </row>
        <row r="481">
          <cell r="B481" t="str">
            <v>M</v>
          </cell>
          <cell r="C481">
            <v>41883</v>
          </cell>
          <cell r="G481" t="str">
            <v>N</v>
          </cell>
          <cell r="J481" t="str">
            <v>F</v>
          </cell>
          <cell r="K481" t="str">
            <v>White - British</v>
          </cell>
          <cell r="M481" t="str">
            <v>F</v>
          </cell>
          <cell r="N481" t="str">
            <v>F</v>
          </cell>
          <cell r="O481" t="str">
            <v>SPS KS1 Rd EXS Y/N?</v>
          </cell>
          <cell r="P481" t="str">
            <v>N</v>
          </cell>
          <cell r="Q481" t="str">
            <v>Key Stage 1 Validated Result</v>
          </cell>
          <cell r="T481" t="str">
            <v>Spring</v>
          </cell>
        </row>
        <row r="482">
          <cell r="B482" t="str">
            <v>M</v>
          </cell>
          <cell r="C482">
            <v>41883</v>
          </cell>
          <cell r="G482" t="str">
            <v>N</v>
          </cell>
          <cell r="J482" t="str">
            <v>F</v>
          </cell>
          <cell r="K482" t="str">
            <v>White - British</v>
          </cell>
          <cell r="M482" t="str">
            <v>F</v>
          </cell>
          <cell r="N482" t="str">
            <v>F</v>
          </cell>
          <cell r="O482" t="str">
            <v>SPS KS1 Rd PKF Y/N?</v>
          </cell>
          <cell r="P482" t="str">
            <v>N</v>
          </cell>
          <cell r="Q482" t="str">
            <v>Key Stage 1 Validated Result</v>
          </cell>
          <cell r="T482" t="str">
            <v>Spring</v>
          </cell>
        </row>
        <row r="483">
          <cell r="B483" t="str">
            <v>M</v>
          </cell>
          <cell r="C483">
            <v>41883</v>
          </cell>
          <cell r="G483" t="str">
            <v>N</v>
          </cell>
          <cell r="J483" t="str">
            <v>F</v>
          </cell>
          <cell r="K483" t="str">
            <v>White - British</v>
          </cell>
          <cell r="M483" t="str">
            <v>F</v>
          </cell>
          <cell r="N483" t="str">
            <v>F</v>
          </cell>
          <cell r="O483" t="str">
            <v>SPS KS1 Wr GDS Y/N?</v>
          </cell>
          <cell r="P483" t="str">
            <v>Y</v>
          </cell>
          <cell r="Q483" t="str">
            <v>Key Stage 1 Validated Result</v>
          </cell>
          <cell r="T483" t="str">
            <v>Spring</v>
          </cell>
        </row>
        <row r="484">
          <cell r="B484" t="str">
            <v>M</v>
          </cell>
          <cell r="C484">
            <v>41883</v>
          </cell>
          <cell r="G484" t="str">
            <v>N</v>
          </cell>
          <cell r="J484" t="str">
            <v>F</v>
          </cell>
          <cell r="K484" t="str">
            <v>White - British</v>
          </cell>
          <cell r="M484" t="str">
            <v>F</v>
          </cell>
          <cell r="N484" t="str">
            <v>F</v>
          </cell>
          <cell r="O484" t="str">
            <v>SPS KS1 Ma WTS Y/N?</v>
          </cell>
          <cell r="P484" t="str">
            <v>N</v>
          </cell>
          <cell r="Q484" t="str">
            <v>Key Stage 1 Validated Result</v>
          </cell>
          <cell r="T484" t="str">
            <v>Spring</v>
          </cell>
        </row>
        <row r="485">
          <cell r="B485" t="str">
            <v>M</v>
          </cell>
          <cell r="C485">
            <v>41883</v>
          </cell>
          <cell r="G485" t="str">
            <v>N</v>
          </cell>
          <cell r="J485" t="str">
            <v>F</v>
          </cell>
          <cell r="K485" t="str">
            <v>White - British</v>
          </cell>
          <cell r="M485" t="str">
            <v>F</v>
          </cell>
          <cell r="N485" t="str">
            <v>F</v>
          </cell>
          <cell r="O485" t="str">
            <v>SPS KS1 Ma EXS or above Y/N?</v>
          </cell>
          <cell r="P485" t="str">
            <v>Y</v>
          </cell>
          <cell r="Q485" t="str">
            <v>Key Stage 1 Validated Result</v>
          </cell>
          <cell r="T485" t="str">
            <v>Spring</v>
          </cell>
        </row>
        <row r="486">
          <cell r="B486" t="str">
            <v>M</v>
          </cell>
          <cell r="C486">
            <v>41883</v>
          </cell>
          <cell r="G486" t="str">
            <v>N</v>
          </cell>
          <cell r="J486" t="str">
            <v>F</v>
          </cell>
          <cell r="K486" t="str">
            <v>White - British</v>
          </cell>
          <cell r="M486" t="str">
            <v>F</v>
          </cell>
          <cell r="N486" t="str">
            <v>F</v>
          </cell>
          <cell r="O486" t="str">
            <v>SPS KS1 Ma EXS Y/N?</v>
          </cell>
          <cell r="P486" t="str">
            <v>N</v>
          </cell>
          <cell r="Q486" t="str">
            <v>Key Stage 1 Validated Result</v>
          </cell>
          <cell r="T486" t="str">
            <v>Spring</v>
          </cell>
        </row>
        <row r="487">
          <cell r="B487" t="str">
            <v>M</v>
          </cell>
          <cell r="C487">
            <v>41883</v>
          </cell>
          <cell r="G487" t="str">
            <v>N</v>
          </cell>
          <cell r="J487" t="str">
            <v>F</v>
          </cell>
          <cell r="K487" t="str">
            <v>White - British</v>
          </cell>
          <cell r="M487" t="str">
            <v>F</v>
          </cell>
          <cell r="N487" t="str">
            <v>F</v>
          </cell>
          <cell r="O487" t="str">
            <v>SPS KS1 Rd GDS Y/N?</v>
          </cell>
          <cell r="P487" t="str">
            <v>Y</v>
          </cell>
          <cell r="Q487" t="str">
            <v>Key Stage 1 Validated Result</v>
          </cell>
          <cell r="T487" t="str">
            <v>Spring</v>
          </cell>
        </row>
        <row r="488">
          <cell r="B488" t="str">
            <v>M</v>
          </cell>
          <cell r="C488">
            <v>41883</v>
          </cell>
          <cell r="G488" t="str">
            <v>N</v>
          </cell>
          <cell r="J488" t="str">
            <v>F</v>
          </cell>
          <cell r="K488" t="str">
            <v>White - British</v>
          </cell>
          <cell r="M488" t="str">
            <v>F</v>
          </cell>
          <cell r="N488" t="str">
            <v>F</v>
          </cell>
          <cell r="O488" t="str">
            <v>SPS KS1 TA Exists Y/N?</v>
          </cell>
          <cell r="P488" t="str">
            <v>Y</v>
          </cell>
          <cell r="Q488" t="str">
            <v>Key Stage 1 Validated Result</v>
          </cell>
          <cell r="T488" t="str">
            <v>Spring</v>
          </cell>
        </row>
        <row r="489">
          <cell r="B489" t="str">
            <v>M</v>
          </cell>
          <cell r="C489">
            <v>41883</v>
          </cell>
          <cell r="G489" t="str">
            <v>N</v>
          </cell>
          <cell r="J489" t="str">
            <v>F</v>
          </cell>
          <cell r="K489" t="str">
            <v>White - British</v>
          </cell>
          <cell r="M489" t="str">
            <v>F</v>
          </cell>
          <cell r="N489" t="str">
            <v>F</v>
          </cell>
          <cell r="O489" t="str">
            <v>SPS KS1 Sc EXS Y/N?</v>
          </cell>
          <cell r="P489" t="str">
            <v>Y</v>
          </cell>
          <cell r="Q489" t="str">
            <v>Key Stage 1 Validated Result</v>
          </cell>
          <cell r="T489" t="str">
            <v>Spring</v>
          </cell>
        </row>
        <row r="490">
          <cell r="B490" t="str">
            <v>M</v>
          </cell>
          <cell r="C490">
            <v>41883</v>
          </cell>
          <cell r="G490" t="str">
            <v>N</v>
          </cell>
          <cell r="J490" t="str">
            <v>F</v>
          </cell>
          <cell r="K490" t="str">
            <v>White - British</v>
          </cell>
          <cell r="M490" t="str">
            <v>F</v>
          </cell>
          <cell r="N490" t="str">
            <v>F</v>
          </cell>
          <cell r="O490" t="str">
            <v>SPS KS1 Ma A Y/N?</v>
          </cell>
          <cell r="P490" t="str">
            <v>N</v>
          </cell>
          <cell r="Q490" t="str">
            <v>Key Stage 1 Validated Result</v>
          </cell>
          <cell r="T490" t="str">
            <v>Spring</v>
          </cell>
        </row>
        <row r="491">
          <cell r="B491" t="str">
            <v>M</v>
          </cell>
          <cell r="C491">
            <v>41883</v>
          </cell>
          <cell r="G491" t="str">
            <v>N</v>
          </cell>
          <cell r="J491" t="str">
            <v>F</v>
          </cell>
          <cell r="K491" t="str">
            <v>White - British</v>
          </cell>
          <cell r="M491" t="str">
            <v>F</v>
          </cell>
          <cell r="N491" t="str">
            <v>F</v>
          </cell>
          <cell r="O491" t="str">
            <v>SPS KS1 Ma D Y/N?</v>
          </cell>
          <cell r="P491" t="str">
            <v>N</v>
          </cell>
          <cell r="Q491" t="str">
            <v>Key Stage 1 Validated Result</v>
          </cell>
          <cell r="T491" t="str">
            <v>Spring</v>
          </cell>
        </row>
        <row r="492">
          <cell r="B492" t="str">
            <v>M</v>
          </cell>
          <cell r="C492">
            <v>41883</v>
          </cell>
          <cell r="G492" t="str">
            <v>N</v>
          </cell>
          <cell r="J492" t="str">
            <v>F</v>
          </cell>
          <cell r="K492" t="str">
            <v>White - British</v>
          </cell>
          <cell r="M492" t="str">
            <v>F</v>
          </cell>
          <cell r="N492" t="str">
            <v>F</v>
          </cell>
          <cell r="O492" t="str">
            <v>SPS KS1 Ma BLW Y/N?</v>
          </cell>
          <cell r="P492" t="str">
            <v>N</v>
          </cell>
          <cell r="Q492" t="str">
            <v>Key Stage 1 Validated Result</v>
          </cell>
          <cell r="T492" t="str">
            <v>Spring</v>
          </cell>
        </row>
        <row r="493">
          <cell r="B493" t="str">
            <v>M</v>
          </cell>
          <cell r="C493">
            <v>41883</v>
          </cell>
          <cell r="G493" t="str">
            <v>N</v>
          </cell>
          <cell r="J493" t="str">
            <v>F</v>
          </cell>
          <cell r="K493" t="str">
            <v>White - British</v>
          </cell>
          <cell r="M493" t="str">
            <v>F</v>
          </cell>
          <cell r="N493" t="str">
            <v>F</v>
          </cell>
          <cell r="O493" t="str">
            <v>SPS KS1 Ma PKF Y/N?</v>
          </cell>
          <cell r="P493" t="str">
            <v>N</v>
          </cell>
          <cell r="Q493" t="str">
            <v>Key Stage 1 Validated Result</v>
          </cell>
          <cell r="T493" t="str">
            <v>Spring</v>
          </cell>
        </row>
        <row r="494">
          <cell r="B494" t="str">
            <v>M</v>
          </cell>
          <cell r="C494">
            <v>41883</v>
          </cell>
          <cell r="G494" t="str">
            <v>N</v>
          </cell>
          <cell r="J494" t="str">
            <v>F</v>
          </cell>
          <cell r="K494" t="str">
            <v>White - British</v>
          </cell>
          <cell r="M494" t="str">
            <v>F</v>
          </cell>
          <cell r="N494" t="str">
            <v>F</v>
          </cell>
          <cell r="O494" t="str">
            <v>SPS KS1 Wr D Y/N?</v>
          </cell>
          <cell r="P494" t="str">
            <v>N</v>
          </cell>
          <cell r="Q494" t="str">
            <v>Key Stage 1 Validated Result</v>
          </cell>
          <cell r="T494" t="str">
            <v>Spring</v>
          </cell>
        </row>
        <row r="495">
          <cell r="B495" t="str">
            <v>M</v>
          </cell>
          <cell r="C495">
            <v>41883</v>
          </cell>
          <cell r="G495" t="str">
            <v>N</v>
          </cell>
          <cell r="J495" t="str">
            <v>F</v>
          </cell>
          <cell r="K495" t="str">
            <v>White - British</v>
          </cell>
          <cell r="M495" t="str">
            <v>F</v>
          </cell>
          <cell r="N495" t="str">
            <v>F</v>
          </cell>
          <cell r="O495" t="str">
            <v>SPS KS1 Wr WTS Y/N?</v>
          </cell>
          <cell r="P495" t="str">
            <v>N</v>
          </cell>
          <cell r="Q495" t="str">
            <v>Key Stage 1 Validated Result</v>
          </cell>
          <cell r="T495" t="str">
            <v>Spring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H42"/>
  <sheetViews>
    <sheetView tabSelected="1" topLeftCell="D1" workbookViewId="0">
      <selection activeCell="N50" sqref="N50"/>
    </sheetView>
  </sheetViews>
  <sheetFormatPr defaultRowHeight="15" x14ac:dyDescent="0.25"/>
  <sheetData>
    <row r="2" spans="2:34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3"/>
      <c r="AG2" s="1"/>
      <c r="AH2" s="1"/>
    </row>
    <row r="3" spans="2:34" ht="21.75" thickTop="1" thickBot="1" x14ac:dyDescent="0.35">
      <c r="B3" s="4" t="s">
        <v>0</v>
      </c>
      <c r="C3" s="5">
        <f>COUNTIFS(measure,"SPS KS1 TA Exists Y/N?")</f>
        <v>19</v>
      </c>
      <c r="D3" s="6" t="s">
        <v>42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</row>
    <row r="4" spans="2:34" ht="24" thickTop="1" x14ac:dyDescent="0.35">
      <c r="B4" s="4"/>
      <c r="C4" s="5"/>
      <c r="D4" s="4"/>
      <c r="E4" s="1"/>
      <c r="F4" s="1"/>
      <c r="G4" s="1"/>
      <c r="H4" s="1"/>
      <c r="I4" s="1"/>
      <c r="J4" s="1"/>
      <c r="K4" s="2"/>
      <c r="L4" s="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"/>
      <c r="Z4" s="1"/>
      <c r="AA4" s="1"/>
      <c r="AB4" s="1"/>
      <c r="AC4" s="1"/>
      <c r="AD4" s="1"/>
      <c r="AE4" s="1"/>
      <c r="AF4" s="3"/>
      <c r="AG4" s="10"/>
      <c r="AH4" s="10"/>
    </row>
    <row r="5" spans="2:3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"/>
      <c r="AG5" s="10"/>
      <c r="AH5" s="10"/>
    </row>
    <row r="6" spans="2:34" ht="21.75" thickTop="1" thickBot="1" x14ac:dyDescent="0.35">
      <c r="B6" s="11" t="s">
        <v>1</v>
      </c>
      <c r="C6" s="6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</row>
    <row r="7" spans="2:34" ht="19.5" thickTop="1" thickBot="1" x14ac:dyDescent="0.3">
      <c r="B7" s="12">
        <v>42248</v>
      </c>
      <c r="C7" s="1"/>
      <c r="D7" s="1"/>
      <c r="E7" s="1"/>
      <c r="F7" s="1"/>
      <c r="G7" s="1"/>
      <c r="H7" s="1"/>
      <c r="I7" s="1"/>
      <c r="J7" s="1"/>
      <c r="K7" s="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"/>
      <c r="AG7" s="10"/>
      <c r="AH7" s="10"/>
    </row>
    <row r="8" spans="2:34" ht="33" x14ac:dyDescent="0.45">
      <c r="B8" s="13"/>
      <c r="C8" s="14"/>
      <c r="D8" s="14"/>
      <c r="E8" s="15" t="s">
        <v>3</v>
      </c>
      <c r="F8" s="16"/>
      <c r="G8" s="16"/>
      <c r="H8" s="16"/>
      <c r="I8" s="16"/>
      <c r="J8" s="16"/>
      <c r="K8" s="16"/>
      <c r="L8" s="16"/>
      <c r="M8" s="17"/>
      <c r="N8" s="18" t="s">
        <v>4</v>
      </c>
      <c r="O8" s="19"/>
      <c r="P8" s="19"/>
      <c r="Q8" s="19"/>
      <c r="R8" s="19"/>
      <c r="S8" s="19"/>
      <c r="T8" s="19"/>
      <c r="U8" s="19"/>
      <c r="V8" s="20"/>
      <c r="W8" s="18" t="s">
        <v>5</v>
      </c>
      <c r="X8" s="19"/>
      <c r="Y8" s="19"/>
      <c r="Z8" s="19"/>
      <c r="AA8" s="19"/>
      <c r="AB8" s="19"/>
      <c r="AC8" s="19"/>
      <c r="AD8" s="19"/>
      <c r="AE8" s="20"/>
      <c r="AF8" s="18" t="s">
        <v>6</v>
      </c>
      <c r="AG8" s="19"/>
      <c r="AH8" s="20"/>
    </row>
    <row r="9" spans="2:34" ht="33.75" thickBot="1" x14ac:dyDescent="0.5">
      <c r="B9" s="1"/>
      <c r="C9" s="21"/>
      <c r="D9" s="21"/>
      <c r="E9" s="22"/>
      <c r="F9" s="23"/>
      <c r="G9" s="23"/>
      <c r="H9" s="23"/>
      <c r="I9" s="23"/>
      <c r="J9" s="23"/>
      <c r="K9" s="23"/>
      <c r="L9" s="23"/>
      <c r="M9" s="24"/>
      <c r="N9" s="25"/>
      <c r="O9" s="26"/>
      <c r="P9" s="26"/>
      <c r="Q9" s="26"/>
      <c r="R9" s="26"/>
      <c r="S9" s="26"/>
      <c r="T9" s="26"/>
      <c r="U9" s="26"/>
      <c r="V9" s="27"/>
      <c r="W9" s="25"/>
      <c r="X9" s="26"/>
      <c r="Y9" s="26"/>
      <c r="Z9" s="26"/>
      <c r="AA9" s="26"/>
      <c r="AB9" s="26"/>
      <c r="AC9" s="26"/>
      <c r="AD9" s="26"/>
      <c r="AE9" s="27"/>
      <c r="AF9" s="25"/>
      <c r="AG9" s="26"/>
      <c r="AH9" s="27"/>
    </row>
    <row r="10" spans="2:34" ht="18.75" thickBot="1" x14ac:dyDescent="0.3">
      <c r="B10" s="28"/>
      <c r="C10" s="29" t="s">
        <v>7</v>
      </c>
      <c r="D10" s="30"/>
      <c r="E10" s="29" t="s">
        <v>8</v>
      </c>
      <c r="F10" s="31"/>
      <c r="G10" s="31" t="s">
        <v>9</v>
      </c>
      <c r="H10" s="29" t="s">
        <v>10</v>
      </c>
      <c r="I10" s="31"/>
      <c r="J10" s="32" t="s">
        <v>9</v>
      </c>
      <c r="K10" s="29" t="s">
        <v>11</v>
      </c>
      <c r="L10" s="31"/>
      <c r="M10" s="31" t="s">
        <v>9</v>
      </c>
      <c r="N10" s="29" t="s">
        <v>12</v>
      </c>
      <c r="O10" s="31"/>
      <c r="P10" s="31" t="s">
        <v>9</v>
      </c>
      <c r="Q10" s="29" t="s">
        <v>10</v>
      </c>
      <c r="R10" s="31"/>
      <c r="S10" s="31" t="s">
        <v>9</v>
      </c>
      <c r="T10" s="29" t="s">
        <v>11</v>
      </c>
      <c r="U10" s="31"/>
      <c r="V10" s="31" t="s">
        <v>9</v>
      </c>
      <c r="W10" s="29" t="s">
        <v>12</v>
      </c>
      <c r="X10" s="31"/>
      <c r="Y10" s="31" t="s">
        <v>9</v>
      </c>
      <c r="Z10" s="29" t="s">
        <v>10</v>
      </c>
      <c r="AA10" s="31"/>
      <c r="AB10" s="31" t="s">
        <v>9</v>
      </c>
      <c r="AC10" s="29" t="s">
        <v>13</v>
      </c>
      <c r="AD10" s="31"/>
      <c r="AE10" s="32" t="s">
        <v>9</v>
      </c>
      <c r="AF10" s="33" t="s">
        <v>14</v>
      </c>
      <c r="AG10" s="34"/>
      <c r="AH10" s="35"/>
    </row>
    <row r="11" spans="2:34" ht="18.75" thickBot="1" x14ac:dyDescent="0.3">
      <c r="B11" s="28"/>
      <c r="C11" s="36" t="s">
        <v>15</v>
      </c>
      <c r="D11" s="37" t="s">
        <v>16</v>
      </c>
      <c r="E11" s="36" t="s">
        <v>17</v>
      </c>
      <c r="F11" s="38" t="s">
        <v>16</v>
      </c>
      <c r="G11" s="39" t="s">
        <v>9</v>
      </c>
      <c r="H11" s="36" t="s">
        <v>17</v>
      </c>
      <c r="I11" s="38" t="s">
        <v>16</v>
      </c>
      <c r="J11" s="39" t="s">
        <v>9</v>
      </c>
      <c r="K11" s="36" t="s">
        <v>17</v>
      </c>
      <c r="L11" s="38" t="s">
        <v>16</v>
      </c>
      <c r="M11" s="39" t="s">
        <v>9</v>
      </c>
      <c r="N11" s="36" t="s">
        <v>17</v>
      </c>
      <c r="O11" s="38" t="s">
        <v>16</v>
      </c>
      <c r="P11" s="39" t="s">
        <v>9</v>
      </c>
      <c r="Q11" s="36" t="s">
        <v>17</v>
      </c>
      <c r="R11" s="38" t="s">
        <v>16</v>
      </c>
      <c r="S11" s="39" t="s">
        <v>9</v>
      </c>
      <c r="T11" s="40" t="s">
        <v>17</v>
      </c>
      <c r="U11" s="41" t="s">
        <v>16</v>
      </c>
      <c r="V11" s="42" t="s">
        <v>9</v>
      </c>
      <c r="W11" s="36" t="s">
        <v>17</v>
      </c>
      <c r="X11" s="38" t="s">
        <v>16</v>
      </c>
      <c r="Y11" s="39" t="s">
        <v>9</v>
      </c>
      <c r="Z11" s="36" t="s">
        <v>17</v>
      </c>
      <c r="AA11" s="38" t="s">
        <v>16</v>
      </c>
      <c r="AB11" s="39" t="s">
        <v>9</v>
      </c>
      <c r="AC11" s="36" t="s">
        <v>17</v>
      </c>
      <c r="AD11" s="38" t="s">
        <v>16</v>
      </c>
      <c r="AE11" s="39" t="s">
        <v>9</v>
      </c>
      <c r="AF11" s="36" t="s">
        <v>17</v>
      </c>
      <c r="AG11" s="38" t="s">
        <v>16</v>
      </c>
      <c r="AH11" s="39" t="s">
        <v>9</v>
      </c>
    </row>
    <row r="12" spans="2:34" ht="18" x14ac:dyDescent="0.25">
      <c r="B12" s="43" t="s">
        <v>18</v>
      </c>
      <c r="C12" s="44">
        <f>COUNTIFS(measure,"SPS KS1 TA Exists Y/N?")</f>
        <v>19</v>
      </c>
      <c r="D12" s="45" t="str">
        <f>IFERROR(C12/$D$2,"")</f>
        <v/>
      </c>
      <c r="E12" s="46">
        <f>COUNTIFS(measure,"SPS KS1 Rd WTS Y/N?",Result,"Y")</f>
        <v>2</v>
      </c>
      <c r="F12" s="47">
        <f>IFERROR(E12/C12,"")</f>
        <v>0.10526315789473684</v>
      </c>
      <c r="G12" s="45">
        <v>0.21</v>
      </c>
      <c r="H12" s="46">
        <f>COUNTIFS(measure,"SPS KS1 Rd EXS or above Y/N?",Result,"Y")</f>
        <v>17</v>
      </c>
      <c r="I12" s="47">
        <f t="shared" ref="I12:I17" si="0">IFERROR(H12/C12,"")</f>
        <v>0.89473684210526316</v>
      </c>
      <c r="J12" s="45">
        <v>0.74</v>
      </c>
      <c r="K12" s="46">
        <f>COUNTIFS(measure,"SPS KS1 Rd GDS Y/N?",Result,"Y")</f>
        <v>7</v>
      </c>
      <c r="L12" s="47">
        <f>IFERROR(K12/C12,"")</f>
        <v>0.36842105263157893</v>
      </c>
      <c r="M12" s="45">
        <v>0.24</v>
      </c>
      <c r="N12" s="46">
        <f>COUNTIFS(measure,"SPS KS1 Wr WTS Y/N?",Result,"Y")</f>
        <v>4</v>
      </c>
      <c r="O12" s="47">
        <f>IFERROR(N12/C12,"")</f>
        <v>0.21052631578947367</v>
      </c>
      <c r="P12" s="48">
        <v>0.27</v>
      </c>
      <c r="Q12" s="46">
        <f>COUNTIFS(measure,"SPS KS1 Wr EXS or above Y/N?",Result,"Y")</f>
        <v>15</v>
      </c>
      <c r="R12" s="47">
        <f>IFERROR(Q12/C12,"")</f>
        <v>0.78947368421052633</v>
      </c>
      <c r="S12" s="48">
        <v>0.65</v>
      </c>
      <c r="T12" s="49">
        <f>COUNTIFS(measure,"SPS KS1 Wr GDS Y/N?",Result,"Y")</f>
        <v>5</v>
      </c>
      <c r="U12" s="50">
        <f>IFERROR(T12/C12,"")</f>
        <v>0.26315789473684209</v>
      </c>
      <c r="V12" s="51">
        <v>0.13</v>
      </c>
      <c r="W12" s="46">
        <f>COUNTIFS(measure,"SPS KS1 Ma WTS Y/N?",Result,"Y")</f>
        <v>3</v>
      </c>
      <c r="X12" s="47">
        <f>IFERROR(W12/C12,"")</f>
        <v>0.15789473684210525</v>
      </c>
      <c r="Y12" s="48">
        <v>0.21</v>
      </c>
      <c r="Z12" s="46">
        <f>COUNTIFS(measure,"SPS KS1 Ma EXS or above Y/N?",Result,"Y")</f>
        <v>16</v>
      </c>
      <c r="AA12" s="47">
        <f>IFERROR(Z12/C12,"")</f>
        <v>0.84210526315789469</v>
      </c>
      <c r="AB12" s="48">
        <v>0.73</v>
      </c>
      <c r="AC12" s="46">
        <f>COUNTIFS(measure,"SPS KS1 Ma GDS Y/N?",Result,"Y")</f>
        <v>6</v>
      </c>
      <c r="AD12" s="47">
        <f>IFERROR(AC12/C12,"")</f>
        <v>0.31578947368421051</v>
      </c>
      <c r="AE12" s="48">
        <v>0.18</v>
      </c>
      <c r="AF12" s="46">
        <f>COUNTIFS(measure,"SPS KS1 Sc EXS Y/N?",Result,"Y")</f>
        <v>19</v>
      </c>
      <c r="AG12" s="47">
        <f>IFERROR(AF12/C12,"")</f>
        <v>1</v>
      </c>
      <c r="AH12" s="52">
        <v>0.82</v>
      </c>
    </row>
    <row r="13" spans="2:34" ht="18" x14ac:dyDescent="0.25">
      <c r="B13" s="53" t="s">
        <v>19</v>
      </c>
      <c r="C13" s="54">
        <f>COUNTIFS(measure,"SPS KS1 TA Exists Y/N?",Gender,"M")</f>
        <v>12</v>
      </c>
      <c r="D13" s="55" t="str">
        <f>IFERROR(C13/$D$2,"")</f>
        <v/>
      </c>
      <c r="E13" s="56">
        <f>COUNTIFS(measure,"SPS KS1 Rd WTS Y/N?",Result,"Y",Gender,"M")</f>
        <v>1</v>
      </c>
      <c r="F13" s="57">
        <f>IFERROR(E13/C13,"")</f>
        <v>8.3333333333333329E-2</v>
      </c>
      <c r="G13" s="55">
        <v>0.16</v>
      </c>
      <c r="H13" s="56">
        <f>COUNTIFS(measure,"SPS KS1 Rd EXS or above Y/N?",Result,"Y",Gender,"M")</f>
        <v>11</v>
      </c>
      <c r="I13" s="57">
        <f t="shared" si="0"/>
        <v>0.91666666666666663</v>
      </c>
      <c r="J13" s="55">
        <v>0.7</v>
      </c>
      <c r="K13" s="56">
        <f>COUNTIFS(measure,"SPS KS1 Rd GDS Y/N?",Result,"Y",Gender,"M")</f>
        <v>4</v>
      </c>
      <c r="L13" s="58">
        <f>IFERROR(K13/C13,"")</f>
        <v>0.33333333333333331</v>
      </c>
      <c r="M13" s="55">
        <v>0.2</v>
      </c>
      <c r="N13" s="56">
        <f>COUNTIFS(measure,"SPS KS1 Wr WTS Y/N?",Result,"Y",Gender,"M")</f>
        <v>3</v>
      </c>
      <c r="O13" s="58">
        <f>IFERROR(N13/C13,"")</f>
        <v>0.25</v>
      </c>
      <c r="P13" s="59">
        <v>0.31</v>
      </c>
      <c r="Q13" s="56">
        <f>COUNTIFS(measure,"SPS KS1 Wr EXS or above Y/N?",Result,"Y",Gender,"M")</f>
        <v>9</v>
      </c>
      <c r="R13" s="58">
        <f>IFERROR(Q13/C13,"")</f>
        <v>0.75</v>
      </c>
      <c r="S13" s="59">
        <v>0.59</v>
      </c>
      <c r="T13" s="60">
        <f>COUNTIFS(measure,"SPS KS1 Wr GDS Y/N?",Result,"Y",Gender,"M")</f>
        <v>3</v>
      </c>
      <c r="U13" s="57">
        <f>IFERROR(T13/C13,"")</f>
        <v>0.25</v>
      </c>
      <c r="V13" s="61">
        <v>0.1</v>
      </c>
      <c r="W13" s="56">
        <f>COUNTIFS(measure,"SPS KS1 Ma WTS Y/N?",Result,"Y",Gender,"M")</f>
        <v>1</v>
      </c>
      <c r="X13" s="58">
        <f>IFERROR(W13/C13,"")</f>
        <v>8.3333333333333329E-2</v>
      </c>
      <c r="Y13" s="59">
        <v>0.2</v>
      </c>
      <c r="Z13" s="56">
        <f>COUNTIFS(measure,"SPS KS1 Ma EXS or above Y/N?",Result,"Y",Gender,"M")</f>
        <v>11</v>
      </c>
      <c r="AA13" s="58">
        <f>IFERROR(Z13/C13,"")</f>
        <v>0.91666666666666663</v>
      </c>
      <c r="AB13" s="59">
        <v>0.72</v>
      </c>
      <c r="AC13" s="56">
        <f>COUNTIFS(measure,"SPS KS1 Ma GDS Y/N?",Result,"Y",Gender,"M")</f>
        <v>5</v>
      </c>
      <c r="AD13" s="58">
        <f>IFERROR(AC13/C13,"")</f>
        <v>0.41666666666666669</v>
      </c>
      <c r="AE13" s="59">
        <v>0.19</v>
      </c>
      <c r="AF13" s="56">
        <f>COUNTIFS(measure,"SPS KS1 Sc EXS Y/N?",Result,"Y",Gender,"M")</f>
        <v>12</v>
      </c>
      <c r="AG13" s="58">
        <f>IFERROR(AF13/C13,"")</f>
        <v>1</v>
      </c>
      <c r="AH13" s="62">
        <v>0.79</v>
      </c>
    </row>
    <row r="14" spans="2:34" ht="18" x14ac:dyDescent="0.25">
      <c r="B14" s="53" t="s">
        <v>20</v>
      </c>
      <c r="C14" s="54">
        <f>COUNTIFS(measure,"SPS KS1 TA Exists Y/N?",Gender,"F")</f>
        <v>7</v>
      </c>
      <c r="D14" s="55" t="str">
        <f>IFERROR(C14/$D$2,"")</f>
        <v/>
      </c>
      <c r="E14" s="56">
        <f>COUNTIFS(measure,"SPS KS1 Rd WTS Y/N?",Result,"Y",Gender,"F")</f>
        <v>1</v>
      </c>
      <c r="F14" s="57">
        <f>IFERROR(E14/C14,"")</f>
        <v>0.14285714285714285</v>
      </c>
      <c r="G14" s="55">
        <v>0.16</v>
      </c>
      <c r="H14" s="56">
        <f>COUNTIFS(measure,"SPS KS1 Rd EXS or above Y/N?",Result,"Y",Gender,"F")</f>
        <v>6</v>
      </c>
      <c r="I14" s="57">
        <f t="shared" si="0"/>
        <v>0.8571428571428571</v>
      </c>
      <c r="J14" s="55">
        <v>0.78</v>
      </c>
      <c r="K14" s="56">
        <f>COUNTIFS(measure,"SPS KS1 Rd GDS Y/N?",Result,"Y",Gender,"F")</f>
        <v>3</v>
      </c>
      <c r="L14" s="58">
        <f>IFERROR(K14/C14,"")</f>
        <v>0.42857142857142855</v>
      </c>
      <c r="M14" s="55">
        <v>0.27</v>
      </c>
      <c r="N14" s="56">
        <f>COUNTIFS(measure,"SPS KS1 Wr WTS Y/N?",Result,"Y",Gender,"F")</f>
        <v>1</v>
      </c>
      <c r="O14" s="58">
        <f>IFERROR(N14/C14,"")</f>
        <v>0.14285714285714285</v>
      </c>
      <c r="P14" s="59">
        <v>0.22</v>
      </c>
      <c r="Q14" s="56">
        <f>COUNTIFS(measure,"SPS KS1 Wr EXS or above Y/N?",Result,"Y",Gender,"F")</f>
        <v>6</v>
      </c>
      <c r="R14" s="58">
        <f>IFERROR(Q14/C14,"")</f>
        <v>0.8571428571428571</v>
      </c>
      <c r="S14" s="59">
        <v>0.73</v>
      </c>
      <c r="T14" s="60">
        <f>COUNTIFS(measure,"SPS KS1 Wr GDS Y/N?",Result,"Y",Gender,"F")</f>
        <v>2</v>
      </c>
      <c r="U14" s="57">
        <f>IFERROR(T14/C14,"")</f>
        <v>0.2857142857142857</v>
      </c>
      <c r="V14" s="61">
        <v>0.17</v>
      </c>
      <c r="W14" s="56">
        <f>COUNTIFS(measure,"SPS KS1 Ma WTS Y/N?",Result,"Y",Gender,"F")</f>
        <v>2</v>
      </c>
      <c r="X14" s="58">
        <f>IFERROR(W14/C14,"")</f>
        <v>0.2857142857142857</v>
      </c>
      <c r="Y14" s="59">
        <v>0.21</v>
      </c>
      <c r="Z14" s="56">
        <f>COUNTIFS(measure,"SPS KS1 Ma EXS or above Y/N?",Result,"Y",Gender,"F")</f>
        <v>5</v>
      </c>
      <c r="AA14" s="58">
        <f>IFERROR(Z14/C14,"")</f>
        <v>0.7142857142857143</v>
      </c>
      <c r="AB14" s="59">
        <v>0.74</v>
      </c>
      <c r="AC14" s="56">
        <f>COUNTIFS(measure,"SPS KS1 Ma GDS Y/N?",Result,"Y",Gender,"F")</f>
        <v>1</v>
      </c>
      <c r="AD14" s="58">
        <f>IFERROR(AC14/C14,"")</f>
        <v>0.14285714285714285</v>
      </c>
      <c r="AE14" s="59">
        <v>0.16</v>
      </c>
      <c r="AF14" s="56">
        <f>COUNTIFS(measure,"SPS KS1 Sc EXS Y/N?",Result,"Y",Gender,"F")</f>
        <v>7</v>
      </c>
      <c r="AG14" s="58">
        <f>IFERROR(AF14/C14,"")</f>
        <v>1</v>
      </c>
      <c r="AH14" s="62">
        <v>0.84</v>
      </c>
    </row>
    <row r="15" spans="2:34" ht="18" x14ac:dyDescent="0.25">
      <c r="B15" s="63" t="s">
        <v>21</v>
      </c>
      <c r="C15" s="64" t="s">
        <v>22</v>
      </c>
      <c r="D15" s="65" t="str">
        <f>IFERROR(ABS(D13-D14),"")</f>
        <v/>
      </c>
      <c r="E15" s="66" t="s">
        <v>22</v>
      </c>
      <c r="F15" s="67">
        <f>IFERROR(ABS(F13-F14),"")</f>
        <v>5.9523809523809521E-2</v>
      </c>
      <c r="G15" s="68">
        <f>IFERROR(ABS(G13-G14),"")</f>
        <v>0</v>
      </c>
      <c r="H15" s="66" t="s">
        <v>22</v>
      </c>
      <c r="I15" s="69" t="str">
        <f t="shared" si="0"/>
        <v/>
      </c>
      <c r="J15" s="68">
        <f>IFERROR(ABS(J13-J14),"")</f>
        <v>8.0000000000000071E-2</v>
      </c>
      <c r="K15" s="66" t="s">
        <v>22</v>
      </c>
      <c r="L15" s="67">
        <f>IFERROR(ABS(L13-L14),"")</f>
        <v>9.5238095238095233E-2</v>
      </c>
      <c r="M15" s="68">
        <f>IFERROR(ABS(M13-M14),"")</f>
        <v>7.0000000000000007E-2</v>
      </c>
      <c r="N15" s="66" t="s">
        <v>22</v>
      </c>
      <c r="O15" s="67">
        <f>IFERROR(ABS(O13-O14),"")</f>
        <v>0.10714285714285715</v>
      </c>
      <c r="P15" s="68">
        <f>IFERROR(ABS(P13-P14),"")</f>
        <v>0.09</v>
      </c>
      <c r="Q15" s="66" t="s">
        <v>22</v>
      </c>
      <c r="R15" s="67">
        <f>IFERROR(ABS(R13-R14),"")</f>
        <v>0.1071428571428571</v>
      </c>
      <c r="S15" s="68">
        <f>IFERROR(ABS(S13-S14),"")</f>
        <v>0.14000000000000001</v>
      </c>
      <c r="T15" s="70" t="s">
        <v>22</v>
      </c>
      <c r="U15" s="67">
        <f>IFERROR(ABS(U13-U14),"")</f>
        <v>3.5714285714285698E-2</v>
      </c>
      <c r="V15" s="68">
        <f>IFERROR(ABS(V13-V14),"")</f>
        <v>7.0000000000000007E-2</v>
      </c>
      <c r="W15" s="66" t="s">
        <v>22</v>
      </c>
      <c r="X15" s="67">
        <f>IFERROR(ABS(X13-X14),"")</f>
        <v>0.20238095238095238</v>
      </c>
      <c r="Y15" s="68">
        <f>IFERROR(ABS(Y13-Y14),"")</f>
        <v>9.9999999999999811E-3</v>
      </c>
      <c r="Z15" s="66" t="s">
        <v>22</v>
      </c>
      <c r="AA15" s="67">
        <f>IFERROR(ABS(AA13-AA14),"")</f>
        <v>0.20238095238095233</v>
      </c>
      <c r="AB15" s="68">
        <f>IFERROR(ABS(AB13-AB14),"")</f>
        <v>2.0000000000000018E-2</v>
      </c>
      <c r="AC15" s="66" t="s">
        <v>22</v>
      </c>
      <c r="AD15" s="67">
        <f>IFERROR(ABS(AD13-AD14),"")</f>
        <v>0.27380952380952384</v>
      </c>
      <c r="AE15" s="68">
        <f>IFERROR(ABS(AE13-AE14),"")</f>
        <v>0.03</v>
      </c>
      <c r="AF15" s="66" t="s">
        <v>22</v>
      </c>
      <c r="AG15" s="67">
        <f>IFERROR(ABS(AG13-AG14),"")</f>
        <v>0</v>
      </c>
      <c r="AH15" s="67">
        <f>IFERROR(ABS(AH13-AH14),"")</f>
        <v>4.9999999999999933E-2</v>
      </c>
    </row>
    <row r="16" spans="2:34" ht="18" x14ac:dyDescent="0.25">
      <c r="B16" s="71" t="s">
        <v>23</v>
      </c>
      <c r="C16" s="72">
        <f>COUNTIFS(measure,"SPS KS1 TA Exists Y/N?",Pupil_Premium,"T")</f>
        <v>4</v>
      </c>
      <c r="D16" s="73" t="str">
        <f>IFERROR(C16/$D$2,"")</f>
        <v/>
      </c>
      <c r="E16" s="74">
        <f>COUNTIFS(measure,"SPS KS1 Rd WTS Y/N?",Result,"Y",Pupil_Premium,"T")</f>
        <v>0</v>
      </c>
      <c r="F16" s="47">
        <f>IFERROR(E16/C16,"")</f>
        <v>0</v>
      </c>
      <c r="G16" s="73"/>
      <c r="H16" s="74">
        <f>COUNTIFS(measure,"SPS KS1 Rd EXS or above Y/N?",Result,"Y",Pupil_Premium,"T")</f>
        <v>4</v>
      </c>
      <c r="I16" s="47">
        <f t="shared" si="0"/>
        <v>1</v>
      </c>
      <c r="J16" s="73">
        <v>0.78</v>
      </c>
      <c r="K16" s="74">
        <f>COUNTIFS(measure,"SPS KS1 Rd GDS Y/N?",Result,"Y",Pupil_Premium,"T")</f>
        <v>2</v>
      </c>
      <c r="L16" s="75">
        <f>IFERROR(K16/C16,"")</f>
        <v>0.5</v>
      </c>
      <c r="M16" s="73">
        <v>0.27</v>
      </c>
      <c r="N16" s="74">
        <f>COUNTIFS(measure,"SPS KS1 Wr WTS Y/N?",Result,"Y",Pupil_Premium,"T")</f>
        <v>1</v>
      </c>
      <c r="O16" s="75">
        <f>IFERROR(N16/C16,"")</f>
        <v>0.25</v>
      </c>
      <c r="P16" s="76">
        <v>0.24</v>
      </c>
      <c r="Q16" s="74">
        <f>COUNTIFS(measure,"SPS KS1 Wr EXS or above Y/N?",Result,"Y",Pupil_Premium,"T")</f>
        <v>3</v>
      </c>
      <c r="R16" s="75">
        <f>IFERROR(Q16/C16,"")</f>
        <v>0.75</v>
      </c>
      <c r="S16" s="76">
        <v>0.7</v>
      </c>
      <c r="T16" s="46">
        <f>COUNTIFS(measure,"SPS KS1 Wr GDS Y/N?",Result,"Y",Pupil_Premium,"T")</f>
        <v>0</v>
      </c>
      <c r="U16" s="47">
        <f>IFERROR(T16/C16,"")</f>
        <v>0</v>
      </c>
      <c r="V16" s="48">
        <v>0.16</v>
      </c>
      <c r="W16" s="74">
        <f>COUNTIFS(measure,"SPS KS1 Ma WTS Y/N?",Result,"Y",Pupil_Premium,"T")</f>
        <v>1</v>
      </c>
      <c r="X16" s="75">
        <f>IFERROR(W16/C16,"")</f>
        <v>0.25</v>
      </c>
      <c r="Y16" s="76">
        <v>0.18</v>
      </c>
      <c r="Z16" s="74">
        <f>COUNTIFS(measure,"SPS KS1 Ma EXS or above Y/N?",Result,"Y",Pupil_Premium,"T")</f>
        <v>3</v>
      </c>
      <c r="AA16" s="75">
        <f>IFERROR(Z16/C16,"")</f>
        <v>0.75</v>
      </c>
      <c r="AB16" s="76">
        <v>0.77</v>
      </c>
      <c r="AC16" s="74">
        <f>COUNTIFS(measure,"SPS KS1 Ma GDS Y/N?",Result,"Y",Pupil_Premium,"T")</f>
        <v>1</v>
      </c>
      <c r="AD16" s="75">
        <f>IFERROR(AC16/C16,"")</f>
        <v>0.25</v>
      </c>
      <c r="AE16" s="76">
        <v>0.2</v>
      </c>
      <c r="AF16" s="74">
        <f>COUNTIFS(measure,"SPS KS1 Sc EXS Y/N?",Result,"Y",Pupil_Premium,"T")</f>
        <v>4</v>
      </c>
      <c r="AG16" s="75">
        <f>IFERROR(AF16/C16,"")</f>
        <v>1</v>
      </c>
      <c r="AH16" s="77">
        <v>0.85</v>
      </c>
    </row>
    <row r="17" spans="2:34" ht="18" x14ac:dyDescent="0.25">
      <c r="B17" s="71" t="s">
        <v>24</v>
      </c>
      <c r="C17" s="72">
        <f>COUNTIFS(measure,"SPS KS1 TA Exists Y/N?",Pupil_Premium,"&lt;&gt;T")</f>
        <v>15</v>
      </c>
      <c r="D17" s="73" t="str">
        <f>IFERROR(C17/$D$2,"")</f>
        <v/>
      </c>
      <c r="E17" s="74">
        <f>COUNTIFS(measure,"SPS KS1 Rd WTS Y/N?",Result,"Y",Pupil_Premium,"&lt;&gt;T")</f>
        <v>2</v>
      </c>
      <c r="F17" s="47">
        <f>IFERROR(E17/C17,"")</f>
        <v>0.13333333333333333</v>
      </c>
      <c r="G17" s="73"/>
      <c r="H17" s="74">
        <f>COUNTIFS(measure,"SPS KS1 Rd EXS or above Y/N?",Result,"Y",Pupil_Premium,"&lt;&gt;T")</f>
        <v>13</v>
      </c>
      <c r="I17" s="47">
        <f t="shared" si="0"/>
        <v>0.8666666666666667</v>
      </c>
      <c r="J17" s="73">
        <v>0.78</v>
      </c>
      <c r="K17" s="74">
        <f>COUNTIFS(measure,"SPS KS1 Rd GDS Y/N?",Result,"Y",Pupil_Premium,"&lt;&gt;T")</f>
        <v>5</v>
      </c>
      <c r="L17" s="75">
        <f>IFERROR(K17/C17,"")</f>
        <v>0.33333333333333331</v>
      </c>
      <c r="M17" s="73">
        <v>0.27</v>
      </c>
      <c r="N17" s="74">
        <f>COUNTIFS(measure,"SPS KS1 Wr WTS Y/N?",Result,"Y",Pupil_Premium,"&lt;&gt;T")</f>
        <v>3</v>
      </c>
      <c r="O17" s="75">
        <f>IFERROR(N17/C17,"")</f>
        <v>0.2</v>
      </c>
      <c r="P17" s="76">
        <v>0.24</v>
      </c>
      <c r="Q17" s="74">
        <f>COUNTIFS(measure,"SPS KS1 Wr EXS or above Y/N?",Result,"Y",Pupil_Premium,"&lt;&gt;T")</f>
        <v>12</v>
      </c>
      <c r="R17" s="75">
        <f>IFERROR(Q17/C17,"")</f>
        <v>0.8</v>
      </c>
      <c r="S17" s="76">
        <v>0.7</v>
      </c>
      <c r="T17" s="46">
        <f>COUNTIFS(measure,"SPS KS1 Wr GDS Y/N?",Result,"Y",Pupil_Premium,"&lt;&gt;T")</f>
        <v>5</v>
      </c>
      <c r="U17" s="47">
        <f>IFERROR(T17/C17,"")</f>
        <v>0.33333333333333331</v>
      </c>
      <c r="V17" s="48">
        <v>0.16</v>
      </c>
      <c r="W17" s="74">
        <f>COUNTIFS(measure,"SPS KS1 Ma WTS Y/N?",Result,"Y",Pupil_Premium,"&lt;&gt;T")</f>
        <v>2</v>
      </c>
      <c r="X17" s="75">
        <f>IFERROR(W17/C17,"")</f>
        <v>0.13333333333333333</v>
      </c>
      <c r="Y17" s="76">
        <v>0.18</v>
      </c>
      <c r="Z17" s="74">
        <f>COUNTIFS(measure,"SPS KS1 Ma EXS or above Y/N?",Result,"Y",Pupil_Premium,"&lt;&gt;T")</f>
        <v>13</v>
      </c>
      <c r="AA17" s="75">
        <f>IFERROR(Z17/C17,"")</f>
        <v>0.8666666666666667</v>
      </c>
      <c r="AB17" s="76">
        <v>0.77</v>
      </c>
      <c r="AC17" s="74">
        <f>COUNTIFS(measure,"SPS KS1 Ma GDS Y/N?",Result,"Y",Pupil_Premium,"&lt;&gt;T")</f>
        <v>5</v>
      </c>
      <c r="AD17" s="75">
        <f>IFERROR(AC17/C17,"")</f>
        <v>0.33333333333333331</v>
      </c>
      <c r="AE17" s="76">
        <v>0.2</v>
      </c>
      <c r="AF17" s="74">
        <f>COUNTIFS(measure,"SPS KS1 Sc EXS Y/N?",Result,"Y",Pupil_Premium,"&lt;&gt;T")</f>
        <v>15</v>
      </c>
      <c r="AG17" s="75">
        <f>IFERROR(AF17/C17,"")</f>
        <v>1</v>
      </c>
      <c r="AH17" s="77">
        <v>0.85</v>
      </c>
    </row>
    <row r="18" spans="2:34" ht="18" x14ac:dyDescent="0.25">
      <c r="B18" s="63" t="s">
        <v>25</v>
      </c>
      <c r="C18" s="64" t="s">
        <v>22</v>
      </c>
      <c r="D18" s="65" t="str">
        <f>IFERROR(ABS(D16-D17),"")</f>
        <v/>
      </c>
      <c r="E18" s="66" t="s">
        <v>22</v>
      </c>
      <c r="F18" s="67">
        <f>IFERROR(ABS(F16-F17),"")</f>
        <v>0.13333333333333333</v>
      </c>
      <c r="G18" s="68">
        <f>IFERROR(ABS(G16-G17),"")</f>
        <v>0</v>
      </c>
      <c r="H18" s="66" t="s">
        <v>22</v>
      </c>
      <c r="I18" s="67">
        <f>IFERROR(ABS(I16-I17),"")</f>
        <v>0.1333333333333333</v>
      </c>
      <c r="J18" s="68">
        <f>IFERROR(ABS(J16-J17),"")</f>
        <v>0</v>
      </c>
      <c r="K18" s="66" t="s">
        <v>22</v>
      </c>
      <c r="L18" s="67">
        <f>IFERROR(ABS(L16-L17),"")</f>
        <v>0.16666666666666669</v>
      </c>
      <c r="M18" s="68">
        <f>IFERROR(ABS(M16-M17),"")</f>
        <v>0</v>
      </c>
      <c r="N18" s="66" t="s">
        <v>22</v>
      </c>
      <c r="O18" s="67">
        <f>IFERROR(ABS(O16-O17),"")</f>
        <v>4.9999999999999989E-2</v>
      </c>
      <c r="P18" s="68">
        <f>IFERROR(ABS(P16-P17),"")</f>
        <v>0</v>
      </c>
      <c r="Q18" s="66" t="s">
        <v>22</v>
      </c>
      <c r="R18" s="67">
        <f>IFERROR(ABS(R16-R17),"")</f>
        <v>5.0000000000000044E-2</v>
      </c>
      <c r="S18" s="68">
        <f>IFERROR(ABS(S16-S17),"")</f>
        <v>0</v>
      </c>
      <c r="T18" s="70" t="s">
        <v>22</v>
      </c>
      <c r="U18" s="67">
        <f>IFERROR(ABS(U16-U17),"")</f>
        <v>0.33333333333333331</v>
      </c>
      <c r="V18" s="68">
        <f>IFERROR(ABS(V16-V17),"")</f>
        <v>0</v>
      </c>
      <c r="W18" s="66" t="s">
        <v>22</v>
      </c>
      <c r="X18" s="67">
        <f>IFERROR(ABS(X16-X17),"")</f>
        <v>0.11666666666666667</v>
      </c>
      <c r="Y18" s="68">
        <f>IFERROR(ABS(Y16-Y17),"")</f>
        <v>0</v>
      </c>
      <c r="Z18" s="66" t="s">
        <v>22</v>
      </c>
      <c r="AA18" s="67">
        <f>IFERROR(ABS(AA16-AA17),"")</f>
        <v>0.1166666666666667</v>
      </c>
      <c r="AB18" s="68">
        <f>IFERROR(ABS(AB16-AB17),"")</f>
        <v>0</v>
      </c>
      <c r="AC18" s="66" t="s">
        <v>22</v>
      </c>
      <c r="AD18" s="67">
        <f>IFERROR(ABS(AD16-AD17),"")</f>
        <v>8.3333333333333315E-2</v>
      </c>
      <c r="AE18" s="68">
        <f>IFERROR(ABS(AE16-AE17),"")</f>
        <v>0</v>
      </c>
      <c r="AF18" s="66" t="s">
        <v>22</v>
      </c>
      <c r="AG18" s="67">
        <f>IFERROR(ABS(AG16-AG17),"")</f>
        <v>0</v>
      </c>
      <c r="AH18" s="67">
        <f>IFERROR(ABS(AH16-AH17),"")</f>
        <v>0</v>
      </c>
    </row>
    <row r="19" spans="2:34" ht="18" x14ac:dyDescent="0.25">
      <c r="B19" s="71" t="s">
        <v>26</v>
      </c>
      <c r="C19" s="72">
        <f>COUNTIFS(measure,"SPS KS1 TA Exists Y/N?",InCare,"T")</f>
        <v>0</v>
      </c>
      <c r="D19" s="73" t="str">
        <f>IFERROR(C19/$D$2,"")</f>
        <v/>
      </c>
      <c r="E19" s="74">
        <f>COUNTIFS(measure,"SPS KS1 Rd WTS Y/N?",Result,"Y",InCare,"T")</f>
        <v>0</v>
      </c>
      <c r="F19" s="47" t="str">
        <f>IFERROR(E19/C19,"")</f>
        <v/>
      </c>
      <c r="G19" s="73">
        <v>0.19</v>
      </c>
      <c r="H19" s="74">
        <f>COUNTIFS(measure,"SPS KS1 Rd EXS or above Y/N?",Result,"Y",InCare,"T")</f>
        <v>0</v>
      </c>
      <c r="I19" s="47" t="str">
        <f>IFERROR(H19/C19,"")</f>
        <v/>
      </c>
      <c r="J19" s="73">
        <v>0.74</v>
      </c>
      <c r="K19" s="74">
        <f>COUNTIFS(measure,"SPS KS1 Rd GDS Y/N?",Result,"Y",InCare,"T")</f>
        <v>0</v>
      </c>
      <c r="L19" s="75" t="str">
        <f>IFERROR(K19/C19,"")</f>
        <v/>
      </c>
      <c r="M19" s="73">
        <v>0.24</v>
      </c>
      <c r="N19" s="74">
        <f>COUNTIFS(measure,"SPS KS1 Wr WTS Y/N?",Result,"Y",InCare,"T")</f>
        <v>0</v>
      </c>
      <c r="O19" s="75" t="str">
        <f>IFERROR(N19/C19,"")</f>
        <v/>
      </c>
      <c r="P19" s="76">
        <v>0.27</v>
      </c>
      <c r="Q19" s="74">
        <f>COUNTIFS(measure,"SPS KS1 Wr EXS or above Y/N?",Result,"Y",InCare,"T")</f>
        <v>0</v>
      </c>
      <c r="R19" s="75" t="str">
        <f>IFERROR(Q19/C19,"")</f>
        <v/>
      </c>
      <c r="S19" s="76">
        <v>0.66</v>
      </c>
      <c r="T19" s="46">
        <f>COUNTIFS(measure,"SPS KS1 Wr GDS Y/N?",Result,"Y",InCare,"T")</f>
        <v>0</v>
      </c>
      <c r="U19" s="47" t="str">
        <f>IFERROR(T19/C19,"")</f>
        <v/>
      </c>
      <c r="V19" s="48">
        <v>0.13</v>
      </c>
      <c r="W19" s="74">
        <f>COUNTIFS(measure,"SPS KS1 Ma WTS Y/N?",Result,"Y",InCare,"T")</f>
        <v>0</v>
      </c>
      <c r="X19" s="75" t="str">
        <f>IFERROR(W19/C19,"")</f>
        <v/>
      </c>
      <c r="Y19" s="76">
        <v>0.21</v>
      </c>
      <c r="Z19" s="74">
        <f>COUNTIFS(measure,"SPS KS1 Ma EXS or above Y/N?",Result,"Y",InCare,"T")</f>
        <v>0</v>
      </c>
      <c r="AA19" s="75" t="str">
        <f>IFERROR(Z19/C19,"")</f>
        <v/>
      </c>
      <c r="AB19" s="76">
        <v>0.73</v>
      </c>
      <c r="AC19" s="74">
        <f>COUNTIFS(measure,"SPS KS1 Ma GDS Y/N?",Result,"Y",InCare,"T")</f>
        <v>0</v>
      </c>
      <c r="AD19" s="75" t="str">
        <f>IFERROR(AC19/C19,"")</f>
        <v/>
      </c>
      <c r="AE19" s="76">
        <v>0.18</v>
      </c>
      <c r="AF19" s="74">
        <f>COUNTIFS(measure,"SPS KS1 Sc EXS Y/N?",Result,"Y",InCare,"T")</f>
        <v>0</v>
      </c>
      <c r="AG19" s="75" t="str">
        <f>IFERROR(AF19/C19,"")</f>
        <v/>
      </c>
      <c r="AH19" s="77">
        <v>0.82</v>
      </c>
    </row>
    <row r="20" spans="2:34" ht="18" x14ac:dyDescent="0.25">
      <c r="B20" s="71" t="s">
        <v>27</v>
      </c>
      <c r="C20" s="72">
        <f>COUNTIFS(measure,"SPS KS1 TA Exists Y/N?",FSM_6,"T")</f>
        <v>3</v>
      </c>
      <c r="D20" s="73" t="str">
        <f>IFERROR(C20/$D$2,"")</f>
        <v/>
      </c>
      <c r="E20" s="74">
        <f>COUNTIFS(measure,"SPS KS1 Rd WTS Y/N?",Result,"Y",FSM_6,"T")</f>
        <v>0</v>
      </c>
      <c r="F20" s="47">
        <f>IFERROR(E20/C20,"")</f>
        <v>0</v>
      </c>
      <c r="G20" s="73">
        <v>0.16</v>
      </c>
      <c r="H20" s="74">
        <f>COUNTIFS(measure,"SPS KS1 Rd EXS or above Y/N?",Result,"Y",FSM_6,"T")</f>
        <v>3</v>
      </c>
      <c r="I20" s="47">
        <f>IFERROR(H20/C20,"")</f>
        <v>1</v>
      </c>
      <c r="J20" s="73">
        <v>0.78</v>
      </c>
      <c r="K20" s="74">
        <f>COUNTIFS(measure,"SPS KS1 Rd GDS Y/N?",Result,"Y",FSM_6,"T")</f>
        <v>2</v>
      </c>
      <c r="L20" s="75">
        <f>IFERROR(K20/C20,"")</f>
        <v>0.66666666666666663</v>
      </c>
      <c r="M20" s="73">
        <v>0.27</v>
      </c>
      <c r="N20" s="74">
        <f>COUNTIFS(measure,"SPS KS1 Wr WTS Y/N?",Result,"Y",FSM_6,"T")</f>
        <v>0</v>
      </c>
      <c r="O20" s="75">
        <f>IFERROR(N20/C20,"")</f>
        <v>0</v>
      </c>
      <c r="P20" s="76">
        <v>0.24</v>
      </c>
      <c r="Q20" s="74">
        <f>COUNTIFS(measure,"SPS KS1 Wr EXS or above Y/N?",Result,"Y",FSM_6,"T")</f>
        <v>3</v>
      </c>
      <c r="R20" s="75">
        <f>IFERROR(Q20/C20,"")</f>
        <v>1</v>
      </c>
      <c r="S20" s="76">
        <v>0.7</v>
      </c>
      <c r="T20" s="46">
        <f>COUNTIFS(measure,"SPS KS1 Wr GDS Y/N?",Result,"Y",FSM_6,"T")</f>
        <v>0</v>
      </c>
      <c r="U20" s="47">
        <f>IFERROR(T20/C20,"")</f>
        <v>0</v>
      </c>
      <c r="V20" s="48">
        <v>0.15</v>
      </c>
      <c r="W20" s="74">
        <f>COUNTIFS(measure,"SPS KS1 Ma WTS Y/N?",Result,"Y",FSM_6,"T")</f>
        <v>1</v>
      </c>
      <c r="X20" s="75">
        <f>IFERROR(W20/C20,"")</f>
        <v>0.33333333333333331</v>
      </c>
      <c r="Y20" s="76">
        <v>0.18</v>
      </c>
      <c r="Z20" s="74">
        <f>COUNTIFS(measure,"SPS KS1 Ma EXS or above Y/N?",Result,"Y",FSM_6,"T")</f>
        <v>2</v>
      </c>
      <c r="AA20" s="75">
        <f>IFERROR(Z20/C20,"")</f>
        <v>0.66666666666666663</v>
      </c>
      <c r="AB20" s="76">
        <v>0.77</v>
      </c>
      <c r="AC20" s="74">
        <f>COUNTIFS(measure,"SPS KS1 Ma GDS Y/N?",Result,"Y",FSM_6,"T")</f>
        <v>1</v>
      </c>
      <c r="AD20" s="75">
        <f>IFERROR(AC20/C20,"")</f>
        <v>0.33333333333333331</v>
      </c>
      <c r="AE20" s="76">
        <v>0.2</v>
      </c>
      <c r="AF20" s="74">
        <f>COUNTIFS(measure,"SPS KS1 Sc EXS Y/N?",Result,"Y",FSM_6,"T")</f>
        <v>3</v>
      </c>
      <c r="AG20" s="75">
        <f>IFERROR(AF20/C20,"")</f>
        <v>1</v>
      </c>
      <c r="AH20" s="77">
        <v>0.85</v>
      </c>
    </row>
    <row r="21" spans="2:34" ht="18" x14ac:dyDescent="0.25">
      <c r="B21" s="71" t="s">
        <v>28</v>
      </c>
      <c r="C21" s="72">
        <f>COUNTIFS(measure,"SPS KS1 TA Exists Y/N?",EAL,"yes")</f>
        <v>0</v>
      </c>
      <c r="D21" s="73" t="str">
        <f>IFERROR(C21/$D$2,"")</f>
        <v/>
      </c>
      <c r="E21" s="74">
        <f>COUNTIFS(measure,"SPS KS1 Rd WTS Y/N?",Result,"Y",EAL,"yes")</f>
        <v>0</v>
      </c>
      <c r="F21" s="47" t="str">
        <f>IFERROR(E21/C21,"")</f>
        <v/>
      </c>
      <c r="G21" s="73">
        <v>0.19</v>
      </c>
      <c r="H21" s="74">
        <f>COUNTIFS(measure,"SPS KS1 Rd EXS or above Y/N?",Result,"Y",EAL,"yes")</f>
        <v>0</v>
      </c>
      <c r="I21" s="47" t="str">
        <f>IFERROR(H21/C21,"")</f>
        <v/>
      </c>
      <c r="J21" s="73">
        <v>0.74</v>
      </c>
      <c r="K21" s="74">
        <f>COUNTIFS(measure,"SPS KS1 Rd GDS Y/N?",Result,"Y",EAL,"yes")</f>
        <v>0</v>
      </c>
      <c r="L21" s="75" t="str">
        <f>IFERROR(K21/C21,"")</f>
        <v/>
      </c>
      <c r="M21" s="73">
        <v>0.24</v>
      </c>
      <c r="N21" s="74">
        <f>COUNTIFS(measure,"SPS KS1 Wr WTS Y/N?",Result,"Y",EAL,"yes")</f>
        <v>0</v>
      </c>
      <c r="O21" s="75" t="str">
        <f>IFERROR(N21/C21,"")</f>
        <v/>
      </c>
      <c r="P21" s="76">
        <v>0.27</v>
      </c>
      <c r="Q21" s="74">
        <f>COUNTIFS(measure,"SPS KS1 Wr EXS or above Y/N?",Result,"Y",EAL,"yes")</f>
        <v>0</v>
      </c>
      <c r="R21" s="75" t="str">
        <f>IFERROR(Q21/C21,"")</f>
        <v/>
      </c>
      <c r="S21" s="76">
        <v>0.65</v>
      </c>
      <c r="T21" s="46">
        <f>COUNTIFS(measure,"SPS KS1 Wr GDS Y/N?",Result,"Y",EAL,"yes")</f>
        <v>0</v>
      </c>
      <c r="U21" s="47" t="str">
        <f>IFERROR(T21/C21,"")</f>
        <v/>
      </c>
      <c r="V21" s="48">
        <v>0.13</v>
      </c>
      <c r="W21" s="74">
        <f>COUNTIFS(measure,"SPS KS1 Ma WTS Y/N?",Result,"Y",EAL,"yes")</f>
        <v>0</v>
      </c>
      <c r="X21" s="75" t="str">
        <f>IFERROR(W21/C21,"")</f>
        <v/>
      </c>
      <c r="Y21" s="76">
        <v>0.21</v>
      </c>
      <c r="Z21" s="74">
        <f>COUNTIFS(measure,"SPS KS1 Ma EXS or above Y/N?",Result,"Y",EAL,"yes")</f>
        <v>0</v>
      </c>
      <c r="AA21" s="75" t="str">
        <f>IFERROR(Z21/C21,"")</f>
        <v/>
      </c>
      <c r="AB21" s="76">
        <v>0.73</v>
      </c>
      <c r="AC21" s="74">
        <f>COUNTIFS(measure,"SPS KS1 Ma GDS Y/N?",Result,"Y",EAL,"yes")</f>
        <v>0</v>
      </c>
      <c r="AD21" s="75" t="str">
        <f>IFERROR(AC21/C21,"")</f>
        <v/>
      </c>
      <c r="AE21" s="76">
        <v>0.18</v>
      </c>
      <c r="AF21" s="74">
        <f>COUNTIFS(measure,"SPS KS1 Sc EXS Y/N?",Result,"Y",EAL,"yes")</f>
        <v>0</v>
      </c>
      <c r="AG21" s="75" t="str">
        <f>IFERROR(AF21/C21,"")</f>
        <v/>
      </c>
      <c r="AH21" s="77">
        <v>0.82</v>
      </c>
    </row>
    <row r="22" spans="2:34" ht="18" x14ac:dyDescent="0.25">
      <c r="B22" s="63" t="s">
        <v>29</v>
      </c>
      <c r="C22" s="64" t="s">
        <v>22</v>
      </c>
      <c r="D22" s="65" t="str">
        <f>IFERROR(ABS(D12-D21),"")</f>
        <v/>
      </c>
      <c r="E22" s="66" t="s">
        <v>22</v>
      </c>
      <c r="F22" s="67" t="str">
        <f>IFERROR(ABS(F12-F21),"")</f>
        <v/>
      </c>
      <c r="G22" s="67">
        <f>IFERROR(ABS(G12-G21),"")</f>
        <v>1.999999999999999E-2</v>
      </c>
      <c r="H22" s="66" t="s">
        <v>22</v>
      </c>
      <c r="I22" s="67" t="str">
        <f>IFERROR(ABS(I12-I21),"")</f>
        <v/>
      </c>
      <c r="J22" s="67">
        <f>IFERROR(ABS(J12-J21),"")</f>
        <v>0</v>
      </c>
      <c r="K22" s="66" t="s">
        <v>22</v>
      </c>
      <c r="L22" s="67" t="str">
        <f>IFERROR(ABS(L12-L21),"")</f>
        <v/>
      </c>
      <c r="M22" s="67">
        <f>IFERROR(ABS(M12-M21),"")</f>
        <v>0</v>
      </c>
      <c r="N22" s="66" t="s">
        <v>22</v>
      </c>
      <c r="O22" s="67" t="str">
        <f>IFERROR(ABS(O12-O21),"")</f>
        <v/>
      </c>
      <c r="P22" s="67">
        <f>IFERROR(ABS(P12-P21),"")</f>
        <v>0</v>
      </c>
      <c r="Q22" s="66" t="s">
        <v>22</v>
      </c>
      <c r="R22" s="67" t="str">
        <f>IFERROR(ABS(R12-R21),"")</f>
        <v/>
      </c>
      <c r="S22" s="67">
        <f>IFERROR(ABS(S12-S21),"")</f>
        <v>0</v>
      </c>
      <c r="T22" s="70" t="s">
        <v>22</v>
      </c>
      <c r="U22" s="67" t="str">
        <f>IFERROR(ABS(U12-U21),"")</f>
        <v/>
      </c>
      <c r="V22" s="67">
        <f>IFERROR(ABS(V12-V21),"")</f>
        <v>0</v>
      </c>
      <c r="W22" s="66" t="s">
        <v>22</v>
      </c>
      <c r="X22" s="67" t="str">
        <f>IFERROR(ABS(X12-X21),"")</f>
        <v/>
      </c>
      <c r="Y22" s="67">
        <f>IFERROR(ABS(Y12-Y21),"")</f>
        <v>0</v>
      </c>
      <c r="Z22" s="66" t="s">
        <v>22</v>
      </c>
      <c r="AA22" s="67" t="str">
        <f>IFERROR(ABS(AA12-AA21),"")</f>
        <v/>
      </c>
      <c r="AB22" s="67">
        <f>IFERROR(ABS(AB12-AB21),"")</f>
        <v>0</v>
      </c>
      <c r="AC22" s="66" t="s">
        <v>22</v>
      </c>
      <c r="AD22" s="67" t="str">
        <f>IFERROR(ABS(AD12-AD21),"")</f>
        <v/>
      </c>
      <c r="AE22" s="67">
        <f>IFERROR(ABS(AE12-AE21),"")</f>
        <v>0</v>
      </c>
      <c r="AF22" s="66" t="s">
        <v>22</v>
      </c>
      <c r="AG22" s="67" t="str">
        <f>IFERROR(ABS(AG12-AG21),"")</f>
        <v/>
      </c>
      <c r="AH22" s="67">
        <f>IFERROR(ABS(AH12-AH21),"")</f>
        <v>0</v>
      </c>
    </row>
    <row r="23" spans="2:34" ht="18" x14ac:dyDescent="0.25">
      <c r="B23" s="53" t="s">
        <v>30</v>
      </c>
      <c r="C23" s="54">
        <f>COUNTIFS(measure,"SPS KS1 TA Exists Y/N?",SEN,"E")</f>
        <v>0</v>
      </c>
      <c r="D23" s="55" t="str">
        <f>IFERROR(C23/$D$2,"")</f>
        <v/>
      </c>
      <c r="E23" s="56">
        <f>COUNTIFS(measure,"SPS KS1 Rd WTS Y/N?",Result,"Y",SEN,"E")</f>
        <v>0</v>
      </c>
      <c r="F23" s="57" t="str">
        <f>IFERROR(E23/C23,"")</f>
        <v/>
      </c>
      <c r="G23" s="55">
        <v>0.19</v>
      </c>
      <c r="H23" s="56">
        <f>COUNTIFS(measure,"SPS KS1 Rd EXS or above Y/N?",Result,"Y",SEN,"E")</f>
        <v>0</v>
      </c>
      <c r="I23" s="57" t="str">
        <f>IFERROR(H23/C23,"")</f>
        <v/>
      </c>
      <c r="J23" s="55">
        <v>0.74</v>
      </c>
      <c r="K23" s="56">
        <f>COUNTIFS(measure,"SPS KS1 Rd GDS Y/N?",Result,"Y",SEN,"E")</f>
        <v>0</v>
      </c>
      <c r="L23" s="58" t="str">
        <f>IFERROR(K23/C23,"")</f>
        <v/>
      </c>
      <c r="M23" s="55">
        <v>0.24</v>
      </c>
      <c r="N23" s="56">
        <f>COUNTIFS(measure,"SPS KS1 Wr WTS Y/N?",Result,"Y",SEN,"E")</f>
        <v>0</v>
      </c>
      <c r="O23" s="58" t="str">
        <f>IFERROR(N23/C23,"")</f>
        <v/>
      </c>
      <c r="P23" s="59">
        <v>0.27</v>
      </c>
      <c r="Q23" s="56">
        <f>COUNTIFS(measure,"SPS KS1 Wr EXS or above Y/N?",Result,"Y",SEN,"E")</f>
        <v>0</v>
      </c>
      <c r="R23" s="58" t="str">
        <f>IFERROR(Q23/C23,"")</f>
        <v/>
      </c>
      <c r="S23" s="59">
        <v>0.65</v>
      </c>
      <c r="T23" s="60">
        <f>COUNTIFS(measure,"SPS KS1 Wr GDS Y/N?",Result,"Y",SEN,"E")</f>
        <v>0</v>
      </c>
      <c r="U23" s="57" t="str">
        <f>IFERROR(T23/C23,"")</f>
        <v/>
      </c>
      <c r="V23" s="61">
        <v>0.13</v>
      </c>
      <c r="W23" s="56">
        <f>COUNTIFS(measure,"SPS KS1 Ma WTS Y/N?",Result,"Y",SEN,"E")</f>
        <v>0</v>
      </c>
      <c r="X23" s="58" t="str">
        <f>IFERROR(W23/C23,"")</f>
        <v/>
      </c>
      <c r="Y23" s="59">
        <v>0.21</v>
      </c>
      <c r="Z23" s="56">
        <f>COUNTIFS(measure,"SPS KS1 Ma EXS or above Y/N?",Result,"Y",SEN,"E")</f>
        <v>0</v>
      </c>
      <c r="AA23" s="58" t="str">
        <f>IFERROR(Z23/C23,"")</f>
        <v/>
      </c>
      <c r="AB23" s="59">
        <v>0.73</v>
      </c>
      <c r="AC23" s="56">
        <f>COUNTIFS(measure,"SPS KS1 Ma GDS Y/N?",Result,"Y",SEN,"E")</f>
        <v>0</v>
      </c>
      <c r="AD23" s="58" t="str">
        <f>IFERROR(AC23/C23,"")</f>
        <v/>
      </c>
      <c r="AE23" s="59">
        <v>0.18</v>
      </c>
      <c r="AF23" s="56">
        <f>COUNTIFS(measure,"SPS KS1 Sc EXS Y/N?",Result,"Y",SEN,"E")</f>
        <v>0</v>
      </c>
      <c r="AG23" s="58" t="str">
        <f>IFERROR(AF23/C23,"")</f>
        <v/>
      </c>
      <c r="AH23" s="62">
        <v>0.82</v>
      </c>
    </row>
    <row r="24" spans="2:34" ht="18" x14ac:dyDescent="0.25">
      <c r="B24" s="53" t="s">
        <v>31</v>
      </c>
      <c r="C24" s="54">
        <f>COUNTIFS(measure,"SPS KS1 TA Exists Y/N?",SEN,"S")</f>
        <v>0</v>
      </c>
      <c r="D24" s="55" t="str">
        <f>IFERROR(C24/$D$2,"")</f>
        <v/>
      </c>
      <c r="E24" s="56">
        <f>COUNTIFS(measure,"SPS KS1 Rd WTS Y/N?",Result,"Y",SEN,"S")</f>
        <v>0</v>
      </c>
      <c r="F24" s="57" t="str">
        <f>IFERROR(E24/C24,"")</f>
        <v/>
      </c>
      <c r="G24" s="55"/>
      <c r="H24" s="56">
        <f>COUNTIFS(measure,"SPS KS1 Rd EXS or above Y/N?",Result,"Y",SEN,"S")</f>
        <v>0</v>
      </c>
      <c r="I24" s="57" t="str">
        <f>IFERROR(H24/C24,"")</f>
        <v/>
      </c>
      <c r="J24" s="55"/>
      <c r="K24" s="56">
        <f>COUNTIFS(measure,"SPS KS1 Rd GDS Y/N?",Result,"Y",SEN,"S")</f>
        <v>0</v>
      </c>
      <c r="L24" s="58" t="str">
        <f>IFERROR(K24/C24,"")</f>
        <v/>
      </c>
      <c r="M24" s="55"/>
      <c r="N24" s="56">
        <f>COUNTIFS(measure,"SPS KS1 Wr WTS Y/N?",Result,"Y",SEN,"S")</f>
        <v>0</v>
      </c>
      <c r="O24" s="58" t="str">
        <f>IFERROR(N24/C24,"")</f>
        <v/>
      </c>
      <c r="P24" s="59"/>
      <c r="Q24" s="56">
        <f>COUNTIFS(measure,"SPS KS1 Wr EXS or above Y/N?",Result,"Y",SEN,"S")</f>
        <v>0</v>
      </c>
      <c r="R24" s="58" t="str">
        <f>IFERROR(Q24/C24,"")</f>
        <v/>
      </c>
      <c r="S24" s="59"/>
      <c r="T24" s="60">
        <f>COUNTIFS(measure,"SPS KS1 Wr GDS Y/N?",Result,"Y",SEN,"S")</f>
        <v>0</v>
      </c>
      <c r="U24" s="57" t="str">
        <f>IFERROR(T24/C24,"")</f>
        <v/>
      </c>
      <c r="V24" s="61"/>
      <c r="W24" s="56">
        <f>COUNTIFS(measure,"SPS KS1 Ma WTS Y/N?",Result,"Y",SEN,"S")</f>
        <v>0</v>
      </c>
      <c r="X24" s="58" t="str">
        <f>IFERROR(W24/C24,"")</f>
        <v/>
      </c>
      <c r="Y24" s="59"/>
      <c r="Z24" s="56">
        <f>COUNTIFS(measure,"SPS KS1 Ma EXS or above Y/N?",Result,"Y",SEN,"S")</f>
        <v>0</v>
      </c>
      <c r="AA24" s="58" t="str">
        <f>IFERROR(Z24/C24,"")</f>
        <v/>
      </c>
      <c r="AB24" s="59"/>
      <c r="AC24" s="56">
        <f>COUNTIFS(measure,"SPS KS1 Ma GDS Y/N?",Result,"Y",SEN,"S")</f>
        <v>0</v>
      </c>
      <c r="AD24" s="58" t="str">
        <f>IFERROR(AC24/C24,"")</f>
        <v/>
      </c>
      <c r="AE24" s="59"/>
      <c r="AF24" s="56">
        <f>COUNTIFS(measure,"SPS KS1 Sc EXS Y/N?",Result,"Y",SEN,"S")</f>
        <v>0</v>
      </c>
      <c r="AG24" s="58" t="str">
        <f>IFERROR(AF24/C24,"")</f>
        <v/>
      </c>
      <c r="AH24" s="62"/>
    </row>
    <row r="25" spans="2:34" ht="18" x14ac:dyDescent="0.25">
      <c r="B25" s="53" t="s">
        <v>32</v>
      </c>
      <c r="C25" s="54">
        <f>COUNTIFS(measure,"SPS KS1 TA Exists Y/N?",SEN,"K")</f>
        <v>2</v>
      </c>
      <c r="D25" s="55" t="str">
        <f>IFERROR(C25/$D$2,"")</f>
        <v/>
      </c>
      <c r="E25" s="56">
        <f>COUNTIFS(measure,"SPS KS1 Rd WTS Y/N?",Result,"Y",SEN,"K")</f>
        <v>0</v>
      </c>
      <c r="F25" s="57">
        <f>IFERROR(E25/C25,"")</f>
        <v>0</v>
      </c>
      <c r="G25" s="55">
        <v>0.19</v>
      </c>
      <c r="H25" s="56">
        <f>COUNTIFS(measure,"SPS KS1 Rd EXS or above Y/N?",Result,"Y",SEN,"K")</f>
        <v>2</v>
      </c>
      <c r="I25" s="57">
        <f>IFERROR(H25/C25,"")</f>
        <v>1</v>
      </c>
      <c r="J25" s="55">
        <v>0.74</v>
      </c>
      <c r="K25" s="56">
        <f>COUNTIFS(measure,"SPS KS1 Rd GDS Y/N?",Result,"Y",SEN,"K")</f>
        <v>0</v>
      </c>
      <c r="L25" s="58">
        <f>IFERROR(K25/C25,"")</f>
        <v>0</v>
      </c>
      <c r="M25" s="55">
        <v>0.24</v>
      </c>
      <c r="N25" s="56">
        <f>COUNTIFS(measure,"SPS KS1 Wr WTS Y/N?",Result,"Y",SEN,"K")</f>
        <v>1</v>
      </c>
      <c r="O25" s="58">
        <f>IFERROR(N25/C25,"")</f>
        <v>0.5</v>
      </c>
      <c r="P25" s="59">
        <v>0.27</v>
      </c>
      <c r="Q25" s="56">
        <f>COUNTIFS(measure,"SPS KS1 Wr EXS or above Y/N?",Result,"Y",SEN,"K")</f>
        <v>1</v>
      </c>
      <c r="R25" s="58">
        <f>IFERROR(Q25/C25,"")</f>
        <v>0.5</v>
      </c>
      <c r="S25" s="59">
        <v>0.65</v>
      </c>
      <c r="T25" s="60">
        <f>COUNTIFS(measure,"SPS KS1 Wr GDS Y/N?",Result,"Y",SEN,"K")</f>
        <v>0</v>
      </c>
      <c r="U25" s="57">
        <f>IFERROR(T25/C25,"")</f>
        <v>0</v>
      </c>
      <c r="V25" s="61">
        <v>0.13</v>
      </c>
      <c r="W25" s="56">
        <f>COUNTIFS(measure,"SPS KS1 Ma WTS Y/N?",Result,"Y",SEN,"K")</f>
        <v>0</v>
      </c>
      <c r="X25" s="58">
        <f>IFERROR(W25/C25,"")</f>
        <v>0</v>
      </c>
      <c r="Y25" s="59">
        <v>0.21</v>
      </c>
      <c r="Z25" s="56">
        <f>COUNTIFS(measure,"SPS KS1 Ma EXS or above Y/N?",Result,"Y",SEN,"K")</f>
        <v>2</v>
      </c>
      <c r="AA25" s="58">
        <f>IFERROR(Z25/C25,"")</f>
        <v>1</v>
      </c>
      <c r="AB25" s="59">
        <v>0.73</v>
      </c>
      <c r="AC25" s="56">
        <f>COUNTIFS(measure,"SPS KS1 Ma GDS Y/N?",Result,"Y",SEN,"K")</f>
        <v>0</v>
      </c>
      <c r="AD25" s="58">
        <f>IFERROR(AC25/C25,"")</f>
        <v>0</v>
      </c>
      <c r="AE25" s="59">
        <v>0.18</v>
      </c>
      <c r="AF25" s="56">
        <f>COUNTIFS(measure,"SPS KS1 Sc EXS Y/N?",Result,"Y",SEN,"K")</f>
        <v>2</v>
      </c>
      <c r="AG25" s="58">
        <f>IFERROR(AF25/C25,"")</f>
        <v>1</v>
      </c>
      <c r="AH25" s="62">
        <v>0.82</v>
      </c>
    </row>
    <row r="26" spans="2:34" ht="18" x14ac:dyDescent="0.25">
      <c r="B26" s="53" t="s">
        <v>33</v>
      </c>
      <c r="C26" s="54">
        <f>SUM(C23:C25)</f>
        <v>2</v>
      </c>
      <c r="D26" s="55" t="str">
        <f>IFERROR(C26/$D$2,"")</f>
        <v/>
      </c>
      <c r="E26" s="56">
        <f>SUM(E23:E25)</f>
        <v>0</v>
      </c>
      <c r="F26" s="57">
        <f>IFERROR(E26/C26,"")</f>
        <v>0</v>
      </c>
      <c r="G26" s="55">
        <v>0.19</v>
      </c>
      <c r="H26" s="56">
        <f>SUM(H23:H25)</f>
        <v>2</v>
      </c>
      <c r="I26" s="57">
        <f>IFERROR(H26/C26,"")</f>
        <v>1</v>
      </c>
      <c r="J26" s="55">
        <v>0.74</v>
      </c>
      <c r="K26" s="56">
        <f>SUM(K23:K25)</f>
        <v>0</v>
      </c>
      <c r="L26" s="58">
        <f>IFERROR(K26/C26,"")</f>
        <v>0</v>
      </c>
      <c r="M26" s="55">
        <v>0.24</v>
      </c>
      <c r="N26" s="56">
        <f>SUM(N23:N25)</f>
        <v>1</v>
      </c>
      <c r="O26" s="58">
        <f>IFERROR(N26/C26,"")</f>
        <v>0.5</v>
      </c>
      <c r="P26" s="59">
        <v>0.27</v>
      </c>
      <c r="Q26" s="56">
        <f>SUM(Q23:Q25)</f>
        <v>1</v>
      </c>
      <c r="R26" s="58">
        <f>IFERROR(Q26/C26,"")</f>
        <v>0.5</v>
      </c>
      <c r="S26" s="59">
        <v>0.65</v>
      </c>
      <c r="T26" s="60">
        <f>SUM(T23:T25)</f>
        <v>0</v>
      </c>
      <c r="U26" s="57">
        <f>IFERROR(T26/C26,"")</f>
        <v>0</v>
      </c>
      <c r="V26" s="61">
        <v>0.13</v>
      </c>
      <c r="W26" s="56">
        <f>SUM(W23:W25)</f>
        <v>0</v>
      </c>
      <c r="X26" s="58">
        <f>IFERROR(W26/C26,"")</f>
        <v>0</v>
      </c>
      <c r="Y26" s="59">
        <v>0.21</v>
      </c>
      <c r="Z26" s="56">
        <f>SUM(Z23:Z25)</f>
        <v>2</v>
      </c>
      <c r="AA26" s="58">
        <f>IFERROR(Z26/C26,"")</f>
        <v>1</v>
      </c>
      <c r="AB26" s="59">
        <v>0.73</v>
      </c>
      <c r="AC26" s="56">
        <f>SUM(AC23:AC25)</f>
        <v>0</v>
      </c>
      <c r="AD26" s="58">
        <f>IFERROR(AC26/C26,"")</f>
        <v>0</v>
      </c>
      <c r="AE26" s="59">
        <v>0.18</v>
      </c>
      <c r="AF26" s="56">
        <f>SUM(AF23:AF25)</f>
        <v>2</v>
      </c>
      <c r="AG26" s="58">
        <f>IFERROR(AF26/C26,"")</f>
        <v>1</v>
      </c>
      <c r="AH26" s="62">
        <v>0.82</v>
      </c>
    </row>
    <row r="27" spans="2:34" ht="18" x14ac:dyDescent="0.25">
      <c r="B27" s="53" t="s">
        <v>34</v>
      </c>
      <c r="C27" s="54">
        <f>C12-C26</f>
        <v>17</v>
      </c>
      <c r="D27" s="55" t="str">
        <f>IFERROR(C27/$D$2,"")</f>
        <v/>
      </c>
      <c r="E27" s="56">
        <f>E12-E26</f>
        <v>2</v>
      </c>
      <c r="F27" s="57">
        <f>IFERROR(E27/C27,"")</f>
        <v>0.11764705882352941</v>
      </c>
      <c r="G27" s="55">
        <v>0.15</v>
      </c>
      <c r="H27" s="56">
        <f>H12-H26</f>
        <v>15</v>
      </c>
      <c r="I27" s="57">
        <f>IFERROR(H27/C27,"")</f>
        <v>0.88235294117647056</v>
      </c>
      <c r="J27" s="55">
        <v>0.82</v>
      </c>
      <c r="K27" s="56">
        <f>K12-K26</f>
        <v>7</v>
      </c>
      <c r="L27" s="58">
        <f>IFERROR(K27/C27,"")</f>
        <v>0.41176470588235292</v>
      </c>
      <c r="M27" s="55">
        <v>0.27</v>
      </c>
      <c r="N27" s="56">
        <f>N12-N26</f>
        <v>3</v>
      </c>
      <c r="O27" s="58">
        <f>IFERROR(N27/C27,"")</f>
        <v>0.17647058823529413</v>
      </c>
      <c r="P27" s="59">
        <v>0.27</v>
      </c>
      <c r="Q27" s="56">
        <f>Q12-Q26</f>
        <v>14</v>
      </c>
      <c r="R27" s="58">
        <f>IFERROR(Q27/C27,"")</f>
        <v>0.82352941176470584</v>
      </c>
      <c r="S27" s="59">
        <v>0.73</v>
      </c>
      <c r="T27" s="60">
        <f>T12-T26</f>
        <v>5</v>
      </c>
      <c r="U27" s="57">
        <f>IFERROR(T27/C27,"")</f>
        <v>0.29411764705882354</v>
      </c>
      <c r="V27" s="61">
        <v>0.15</v>
      </c>
      <c r="W27" s="56">
        <f>W12-W26</f>
        <v>3</v>
      </c>
      <c r="X27" s="58">
        <f>IFERROR(W27/C27,"")</f>
        <v>0.17647058823529413</v>
      </c>
      <c r="Y27" s="59">
        <v>0.17</v>
      </c>
      <c r="Z27" s="56">
        <f>Z12-Z26</f>
        <v>14</v>
      </c>
      <c r="AA27" s="58">
        <f>IFERROR(Z27/C27,"")</f>
        <v>0.82352941176470584</v>
      </c>
      <c r="AB27" s="59">
        <v>0.8</v>
      </c>
      <c r="AC27" s="56">
        <f>AC12-AC26</f>
        <v>6</v>
      </c>
      <c r="AD27" s="58">
        <f>IFERROR(AC27/C27,"")</f>
        <v>0.35294117647058826</v>
      </c>
      <c r="AE27" s="59">
        <v>0.2</v>
      </c>
      <c r="AF27" s="56">
        <f>AF12-AF26</f>
        <v>17</v>
      </c>
      <c r="AG27" s="58">
        <f>IFERROR(AF27/C27,"")</f>
        <v>1</v>
      </c>
      <c r="AH27" s="62">
        <v>0.89</v>
      </c>
    </row>
    <row r="28" spans="2:34" ht="18" x14ac:dyDescent="0.25">
      <c r="B28" s="63" t="s">
        <v>35</v>
      </c>
      <c r="C28" s="64" t="s">
        <v>22</v>
      </c>
      <c r="D28" s="65" t="str">
        <f>IFERROR(ABS(D12-D26),"")</f>
        <v/>
      </c>
      <c r="E28" s="66" t="s">
        <v>22</v>
      </c>
      <c r="F28" s="67">
        <f>IFERROR(ABS(F27-F26),"")</f>
        <v>0.11764705882352941</v>
      </c>
      <c r="G28" s="68">
        <f>IFERROR(ABS(G26-G27),"")</f>
        <v>4.0000000000000008E-2</v>
      </c>
      <c r="H28" s="66" t="s">
        <v>22</v>
      </c>
      <c r="I28" s="67">
        <f>IFERROR(ABS(I27-I26),"")</f>
        <v>0.11764705882352944</v>
      </c>
      <c r="J28" s="68">
        <f>IFERROR(ABS(J26-J27),"")</f>
        <v>7.999999999999996E-2</v>
      </c>
      <c r="K28" s="66" t="s">
        <v>22</v>
      </c>
      <c r="L28" s="67">
        <f>IFERROR(ABS(L27-L26),"")</f>
        <v>0.41176470588235292</v>
      </c>
      <c r="M28" s="68">
        <f>IFERROR(ABS(M26-M27),"")</f>
        <v>3.0000000000000027E-2</v>
      </c>
      <c r="N28" s="66" t="s">
        <v>22</v>
      </c>
      <c r="O28" s="67">
        <f>IFERROR(ABS(O27-O26),"")</f>
        <v>0.32352941176470584</v>
      </c>
      <c r="P28" s="68">
        <f>IFERROR(ABS(P26-P27),"")</f>
        <v>0</v>
      </c>
      <c r="Q28" s="66" t="s">
        <v>22</v>
      </c>
      <c r="R28" s="67">
        <f>IFERROR(ABS(R27-R26),"")</f>
        <v>0.32352941176470584</v>
      </c>
      <c r="S28" s="68">
        <f>IFERROR(ABS(S26-S27),"")</f>
        <v>7.999999999999996E-2</v>
      </c>
      <c r="T28" s="70" t="s">
        <v>22</v>
      </c>
      <c r="U28" s="67">
        <f>IFERROR(ABS(U27-U26),"")</f>
        <v>0.29411764705882354</v>
      </c>
      <c r="V28" s="68">
        <f>IFERROR(ABS(V26-V27),"")</f>
        <v>1.999999999999999E-2</v>
      </c>
      <c r="W28" s="66" t="s">
        <v>22</v>
      </c>
      <c r="X28" s="67">
        <f>IFERROR(ABS(X27-X26),"")</f>
        <v>0.17647058823529413</v>
      </c>
      <c r="Y28" s="68">
        <f>IFERROR(ABS(Y26-Y27),"")</f>
        <v>3.999999999999998E-2</v>
      </c>
      <c r="Z28" s="66" t="s">
        <v>22</v>
      </c>
      <c r="AA28" s="67">
        <f>IFERROR(ABS(AA27-AA26),"")</f>
        <v>0.17647058823529416</v>
      </c>
      <c r="AB28" s="68">
        <f>IFERROR(ABS(AB26-AB27),"")</f>
        <v>7.0000000000000062E-2</v>
      </c>
      <c r="AC28" s="66" t="s">
        <v>22</v>
      </c>
      <c r="AD28" s="67">
        <f>IFERROR(ABS(AD27-AD26),"")</f>
        <v>0.35294117647058826</v>
      </c>
      <c r="AE28" s="68">
        <f>IFERROR(ABS(AE26-AE27),"")</f>
        <v>2.0000000000000018E-2</v>
      </c>
      <c r="AF28" s="66" t="s">
        <v>22</v>
      </c>
      <c r="AG28" s="67">
        <f>IFERROR(ABS(AG27-AG26),"")</f>
        <v>0</v>
      </c>
      <c r="AH28" s="68">
        <f>IFERROR(ABS(AH26-AH27),"")</f>
        <v>7.0000000000000062E-2</v>
      </c>
    </row>
    <row r="29" spans="2:34" ht="18" x14ac:dyDescent="0.25">
      <c r="B29" s="71" t="s">
        <v>36</v>
      </c>
      <c r="C29" s="72">
        <f>COUNTIFS(measure,"SPS KS1 TA Exists Y/N?",DOA,"&lt;"&amp;$C$6)</f>
        <v>0</v>
      </c>
      <c r="D29" s="73" t="str">
        <f>IFERROR(C29/$D$2,"")</f>
        <v/>
      </c>
      <c r="E29" s="74">
        <f>COUNTIFS(measure,"SPS KS1 Rd WTS Y/N?",Result,"Y",DOA,"&lt;"&amp;$C$6)</f>
        <v>0</v>
      </c>
      <c r="F29" s="47" t="str">
        <f>IFERROR(E29/C29,"")</f>
        <v/>
      </c>
      <c r="G29" s="73"/>
      <c r="H29" s="74">
        <f>COUNTIFS(measure,"SPS KS1 Rd EXS or above Y/N?",Result,"Y",DOA,"&lt;"&amp;$C$6)</f>
        <v>0</v>
      </c>
      <c r="I29" s="47" t="str">
        <f>IFERROR(H29/C29,"")</f>
        <v/>
      </c>
      <c r="J29" s="73"/>
      <c r="K29" s="74">
        <f>COUNTIFS(measure,"SPS KS1 Rd GDS Y/N?",Result,"Y",DOA,"&lt;"&amp;$C$6)</f>
        <v>0</v>
      </c>
      <c r="L29" s="75" t="str">
        <f>IFERROR(K29/C29,"")</f>
        <v/>
      </c>
      <c r="M29" s="73"/>
      <c r="N29" s="74">
        <f>COUNTIFS(measure,"SPS KS1 Wr WTS Y/N?",Result,"Y",DOA,"&lt;"&amp;$C$6)</f>
        <v>0</v>
      </c>
      <c r="O29" s="75" t="str">
        <f>IFERROR(N29/C29,"")</f>
        <v/>
      </c>
      <c r="P29" s="76"/>
      <c r="Q29" s="74">
        <f>COUNTIFS(measure,"SPS KS1 Wr EXS or above Y/N?",Result,"Y",DOA,"&lt;"&amp;$C$6)</f>
        <v>0</v>
      </c>
      <c r="R29" s="75" t="str">
        <f>IFERROR(Q29/C29,"")</f>
        <v/>
      </c>
      <c r="S29" s="76"/>
      <c r="T29" s="46">
        <f>COUNTIFS(measure,"SPS KS1 Wr GDS Y/N?",Result,"Y",DOA,"&lt;"&amp;$C$6)</f>
        <v>0</v>
      </c>
      <c r="U29" s="47" t="str">
        <f>IFERROR(T29/C29,"")</f>
        <v/>
      </c>
      <c r="V29" s="48"/>
      <c r="W29" s="74">
        <f>COUNTIFS(measure,"SPS KS1 Ma WTS Y/N?",Result,"Y",DOA,"&lt;"&amp;$C$6)</f>
        <v>0</v>
      </c>
      <c r="X29" s="75" t="str">
        <f>IFERROR(W29/C29,"")</f>
        <v/>
      </c>
      <c r="Y29" s="76"/>
      <c r="Z29" s="74">
        <f>COUNTIFS(measure,"SPS KS1 Ma EXS or above Y/N?",Result,"Y",DOA,"&lt;"&amp;$C$6)</f>
        <v>0</v>
      </c>
      <c r="AA29" s="75" t="str">
        <f>IFERROR(Z29/C29,"")</f>
        <v/>
      </c>
      <c r="AB29" s="76"/>
      <c r="AC29" s="74">
        <f>COUNTIFS(measure,"SPS KS1 Ma GDS Y/N?",Result,"Y",DOA,"&lt;"&amp;$C$6)</f>
        <v>0</v>
      </c>
      <c r="AD29" s="75" t="str">
        <f>IFERROR(AC29/C29,"")</f>
        <v/>
      </c>
      <c r="AE29" s="76"/>
      <c r="AF29" s="74">
        <f>COUNTIFS(measure,"SPS KS1 Sc EXS Y/N?",Result,"Y",DOA,"&lt;"&amp;$C$6)</f>
        <v>0</v>
      </c>
      <c r="AG29" s="75" t="str">
        <f>IFERROR(AF29/C29,"")</f>
        <v/>
      </c>
      <c r="AH29" s="77"/>
    </row>
    <row r="30" spans="2:34" ht="18" x14ac:dyDescent="0.25">
      <c r="B30" s="78" t="s">
        <v>37</v>
      </c>
      <c r="C30" s="54">
        <f>COUNTIFS(measure,"SPS KS1 TA Exists Y/N?",TOB,"Autumn")</f>
        <v>8</v>
      </c>
      <c r="D30" s="55" t="str">
        <f>IFERROR(C30/$D$2,"")</f>
        <v/>
      </c>
      <c r="E30" s="56">
        <f>COUNTIFS(measure,"SPS KS1 Rd WTS Y/N?",Result,"Y",TOB,"Autumn")</f>
        <v>1</v>
      </c>
      <c r="F30" s="57">
        <f>IFERROR(E30/C30,"")</f>
        <v>0.125</v>
      </c>
      <c r="G30" s="55">
        <v>0.14000000000000001</v>
      </c>
      <c r="H30" s="56">
        <f>COUNTIFS(measure,"SPS KS1 Rd EXS or above Y/N?",Result,"Y",TOB,"Autumn")</f>
        <v>7</v>
      </c>
      <c r="I30" s="57">
        <f>IFERROR(H30/C30,"")</f>
        <v>0.875</v>
      </c>
      <c r="J30" s="55">
        <v>0.8</v>
      </c>
      <c r="K30" s="56">
        <f>COUNTIFS(measure,"SPS KS1 Rd GDS Y/N?",Result,"Y",TOB,"Autumn")</f>
        <v>3</v>
      </c>
      <c r="L30" s="58">
        <f>IFERROR(K30/C30,"")</f>
        <v>0.375</v>
      </c>
      <c r="M30" s="55">
        <v>0.31</v>
      </c>
      <c r="N30" s="56">
        <f>COUNTIFS(measure,"SPS KS1 Wr WTS Y/N?",Result,"Y",TOB,"Autumn")</f>
        <v>2</v>
      </c>
      <c r="O30" s="58">
        <f>IFERROR(N30/C30,"")</f>
        <v>0.25</v>
      </c>
      <c r="P30" s="59"/>
      <c r="Q30" s="56">
        <f>COUNTIFS(measure,"SPS KS1 Wr EXS or above Y/N?",Result,"Y",TOB,"Autumn")</f>
        <v>6</v>
      </c>
      <c r="R30" s="58">
        <f>IFERROR(Q30/C30,"")</f>
        <v>0.75</v>
      </c>
      <c r="S30" s="59">
        <v>0.73</v>
      </c>
      <c r="T30" s="60">
        <f>COUNTIFS(measure,"SPS KS1 Wr GDS Y/N?",Result,"Y",TOB,"Autumn")</f>
        <v>2</v>
      </c>
      <c r="U30" s="57">
        <f>IFERROR(T30/C30,"")</f>
        <v>0.25</v>
      </c>
      <c r="V30" s="61">
        <v>0.19</v>
      </c>
      <c r="W30" s="56">
        <f>COUNTIFS(measure,"SPS KS1 Ma WTS Y/N?",Result,"Y",TOB,"Autumn")</f>
        <v>1</v>
      </c>
      <c r="X30" s="58">
        <f>IFERROR(W30/C30,"")</f>
        <v>0.125</v>
      </c>
      <c r="Y30" s="59">
        <v>0.15</v>
      </c>
      <c r="Z30" s="56">
        <f>COUNTIFS(measure,"SPS KS1 Ma EXS or above Y/N?",Result,"Y",TOB,"Autumn")</f>
        <v>7</v>
      </c>
      <c r="AA30" s="58">
        <f>IFERROR(Z30/C30,"")</f>
        <v>0.875</v>
      </c>
      <c r="AB30" s="59">
        <v>0.8</v>
      </c>
      <c r="AC30" s="56">
        <f>COUNTIFS(measure,"SPS KS1 Ma GDS Y/N?",Result,"Y",TOB,"Autumn")</f>
        <v>4</v>
      </c>
      <c r="AD30" s="58">
        <f>IFERROR(AC30/C30,"")</f>
        <v>0.5</v>
      </c>
      <c r="AE30" s="59">
        <v>0.25</v>
      </c>
      <c r="AF30" s="56">
        <f>COUNTIFS(measure,"SPS KS1 Sc EXS Y/N?",Result,"Y",TOB,"Autumn")</f>
        <v>8</v>
      </c>
      <c r="AG30" s="58">
        <f>IFERROR(AF30/C30,"")</f>
        <v>1</v>
      </c>
      <c r="AH30" s="62">
        <v>0.87</v>
      </c>
    </row>
    <row r="31" spans="2:34" ht="18" x14ac:dyDescent="0.25">
      <c r="B31" s="78" t="s">
        <v>38</v>
      </c>
      <c r="C31" s="54">
        <f>COUNTIFS(measure,"SPS KS1 TA Exists Y/N?",TOB,"Spring")</f>
        <v>4</v>
      </c>
      <c r="D31" s="55" t="str">
        <f>IFERROR(C31/$D$2,"")</f>
        <v/>
      </c>
      <c r="E31" s="56">
        <f>COUNTIFS(measure,"SPS KS1 Rd WTS Y/N?",Result,"Y",TOB,"Spring")</f>
        <v>0</v>
      </c>
      <c r="F31" s="57">
        <f>IFERROR(E31/C31,"")</f>
        <v>0</v>
      </c>
      <c r="G31" s="55">
        <v>0.18</v>
      </c>
      <c r="H31" s="56">
        <f>COUNTIFS(measure,"SPS KS1 Rd EXS or above Y/N?",Result,"Y",TOB,"Spring")</f>
        <v>4</v>
      </c>
      <c r="I31" s="57">
        <f>IFERROR(H31/C31,"")</f>
        <v>1</v>
      </c>
      <c r="J31" s="55">
        <v>0.74</v>
      </c>
      <c r="K31" s="56">
        <f>COUNTIFS(measure,"SPS KS1 Rd GDS Y/N?",Result,"Y",TOB,"Spring")</f>
        <v>3</v>
      </c>
      <c r="L31" s="58">
        <f>IFERROR(K31/C31,"")</f>
        <v>0.75</v>
      </c>
      <c r="M31" s="55">
        <v>0.23</v>
      </c>
      <c r="N31" s="56">
        <f>COUNTIFS(measure,"SPS KS1 Wr WTS Y/N?",Result,"Y",TOB,"Spring")</f>
        <v>0</v>
      </c>
      <c r="O31" s="58">
        <f>IFERROR(N31/C31,"")</f>
        <v>0</v>
      </c>
      <c r="P31" s="59"/>
      <c r="Q31" s="56">
        <f>COUNTIFS(measure,"SPS KS1 Wr EXS or above Y/N?",Result,"Y",TOB,"Spring")</f>
        <v>4</v>
      </c>
      <c r="R31" s="58">
        <f>IFERROR(Q31/C31,"")</f>
        <v>1</v>
      </c>
      <c r="S31" s="59">
        <v>0.66</v>
      </c>
      <c r="T31" s="60">
        <f>COUNTIFS(measure,"SPS KS1 Wr GDS Y/N?",Result,"Y",TOB,"Spring")</f>
        <v>3</v>
      </c>
      <c r="U31" s="57">
        <f>IFERROR(T31/C31,"")</f>
        <v>0.75</v>
      </c>
      <c r="V31" s="61">
        <v>0.13</v>
      </c>
      <c r="W31" s="56">
        <f>COUNTIFS(measure,"SPS KS1 Ma WTS Y/N?",Result,"Y",TOB,"Spring")</f>
        <v>0</v>
      </c>
      <c r="X31" s="58">
        <f>IFERROR(W31/C31,"")</f>
        <v>0</v>
      </c>
      <c r="Y31" s="59">
        <v>0.2</v>
      </c>
      <c r="Z31" s="56">
        <f>COUNTIFS(measure,"SPS KS1 Ma EXS or above Y/N?",Result,"Y",TOB,"Spring")</f>
        <v>4</v>
      </c>
      <c r="AA31" s="58">
        <f>IFERROR(Z31/C31,"")</f>
        <v>1</v>
      </c>
      <c r="AB31" s="59">
        <v>0.73</v>
      </c>
      <c r="AC31" s="56">
        <f>COUNTIFS(measure,"SPS KS1 Ma GDS Y/N?",Result,"Y",TOB,"Spring")</f>
        <v>2</v>
      </c>
      <c r="AD31" s="58">
        <f>IFERROR(AC31/C31,"")</f>
        <v>0.5</v>
      </c>
      <c r="AE31" s="59">
        <v>0.17</v>
      </c>
      <c r="AF31" s="56">
        <f>COUNTIFS(measure,"SPS KS1 Sc EXS Y/N?",Result,"Y",TOB,"Spring")</f>
        <v>4</v>
      </c>
      <c r="AG31" s="58">
        <f>IFERROR(AF31/C31,"")</f>
        <v>1</v>
      </c>
      <c r="AH31" s="62">
        <v>0.82</v>
      </c>
    </row>
    <row r="32" spans="2:34" ht="18" x14ac:dyDescent="0.25">
      <c r="B32" s="78" t="s">
        <v>39</v>
      </c>
      <c r="C32" s="54">
        <f>COUNTIFS(measure,"SPS KS1 TA Exists Y/N?",TOB,"Summer")</f>
        <v>7</v>
      </c>
      <c r="D32" s="55" t="str">
        <f>IFERROR(C32/$D$2,"")</f>
        <v/>
      </c>
      <c r="E32" s="56">
        <f>COUNTIFS(measure,"SPS KS1 Rd WTS Y/N?",Result,"Y",TOB,"Summer")</f>
        <v>1</v>
      </c>
      <c r="F32" s="57">
        <f>IFERROR(E32/C32,"")</f>
        <v>0.14285714285714285</v>
      </c>
      <c r="G32" s="55">
        <v>0.23</v>
      </c>
      <c r="H32" s="56">
        <f>COUNTIFS(measure,"SPS KS1 Rd EXS or above Y/N?",Result,"Y",TOB,"Summer")</f>
        <v>6</v>
      </c>
      <c r="I32" s="57">
        <f>IFERROR(H32/C32,"")</f>
        <v>0.8571428571428571</v>
      </c>
      <c r="J32" s="55">
        <v>0.68</v>
      </c>
      <c r="K32" s="56">
        <f>COUNTIFS(measure,"SPS KS1 Rd GDS Y/N?",Result,"Y",TOB,"Summer")</f>
        <v>1</v>
      </c>
      <c r="L32" s="58">
        <f>IFERROR(K32/C32,"")</f>
        <v>0.14285714285714285</v>
      </c>
      <c r="M32" s="55">
        <v>0.17</v>
      </c>
      <c r="N32" s="56">
        <f>COUNTIFS(measure,"SPS KS1 Wr WTS Y/N?",Result,"Y",TOB,"Summer")</f>
        <v>2</v>
      </c>
      <c r="O32" s="58">
        <f>IFERROR(N32/C32,"")</f>
        <v>0.2857142857142857</v>
      </c>
      <c r="P32" s="59"/>
      <c r="Q32" s="56">
        <f>COUNTIFS(measure,"SPS KS1 Wr EXS or above Y/N?",Result,"Y",TOB,"Summer")</f>
        <v>5</v>
      </c>
      <c r="R32" s="58">
        <f>IFERROR(Q32/C32,"")</f>
        <v>0.7142857142857143</v>
      </c>
      <c r="S32" s="59">
        <v>0.57999999999999996</v>
      </c>
      <c r="T32" s="60">
        <f>COUNTIFS(measure,"SPS KS1 Wr GDS Y/N?",Result,"Y",TOB,"Summer")</f>
        <v>0</v>
      </c>
      <c r="U32" s="57">
        <f>IFERROR(T32/C32,"")</f>
        <v>0</v>
      </c>
      <c r="V32" s="61">
        <v>0.08</v>
      </c>
      <c r="W32" s="56">
        <f>COUNTIFS(measure,"SPS KS1 Ma WTS Y/N?",Result,"Y",TOB,"Summer")</f>
        <v>2</v>
      </c>
      <c r="X32" s="58">
        <f>IFERROR(W32/C32,"")</f>
        <v>0.2857142857142857</v>
      </c>
      <c r="Y32" s="59">
        <v>0.26</v>
      </c>
      <c r="Z32" s="56">
        <f>COUNTIFS(measure,"SPS KS1 Ma EXS or above Y/N?",Result,"Y",TOB,"Summer")</f>
        <v>5</v>
      </c>
      <c r="AA32" s="58">
        <f>IFERROR(Z32/C32,"")</f>
        <v>0.7142857142857143</v>
      </c>
      <c r="AB32" s="59">
        <v>0.65</v>
      </c>
      <c r="AC32" s="56">
        <f>COUNTIFS(measure,"SPS KS1 Ma GDS Y/N?",Result,"Y",TOB,"Summer")</f>
        <v>0</v>
      </c>
      <c r="AD32" s="58">
        <f>IFERROR(AC32/C32,"")</f>
        <v>0</v>
      </c>
      <c r="AE32" s="59">
        <v>0.12</v>
      </c>
      <c r="AF32" s="56">
        <f>COUNTIFS(measure,"SPS KS1 Sc EXS Y/N?",Result,"Y",TOB,"Summer")</f>
        <v>7</v>
      </c>
      <c r="AG32" s="58">
        <f>IFERROR(AF32/C32,"")</f>
        <v>1</v>
      </c>
      <c r="AH32" s="62">
        <v>0.76</v>
      </c>
    </row>
    <row r="33" spans="2:34" ht="18" x14ac:dyDescent="0.25">
      <c r="B33" s="79" t="s">
        <v>40</v>
      </c>
      <c r="C33" s="72"/>
      <c r="D33" s="73"/>
      <c r="E33" s="74"/>
      <c r="F33" s="75"/>
      <c r="G33" s="73"/>
      <c r="H33" s="74"/>
      <c r="I33" s="75"/>
      <c r="J33" s="73"/>
      <c r="K33" s="74"/>
      <c r="L33" s="75"/>
      <c r="M33" s="73"/>
      <c r="N33" s="74"/>
      <c r="O33" s="75"/>
      <c r="P33" s="76"/>
      <c r="Q33" s="74"/>
      <c r="R33" s="75"/>
      <c r="S33" s="76"/>
      <c r="T33" s="46"/>
      <c r="U33" s="47"/>
      <c r="V33" s="48"/>
      <c r="W33" s="74"/>
      <c r="X33" s="75"/>
      <c r="Y33" s="76"/>
      <c r="Z33" s="74"/>
      <c r="AA33" s="75"/>
      <c r="AB33" s="76"/>
      <c r="AC33" s="74"/>
      <c r="AD33" s="75"/>
      <c r="AE33" s="76"/>
      <c r="AF33" s="74"/>
      <c r="AG33" s="75"/>
      <c r="AH33" s="77"/>
    </row>
    <row r="34" spans="2:34" ht="18.75" thickBot="1" x14ac:dyDescent="0.3">
      <c r="B34" s="80"/>
      <c r="C34" s="81">
        <f>COUNTIFS(Ethnicity,INDEX(newlist,$B$33),measure,"SPS KS1 TA Exists Y/N?")</f>
        <v>0</v>
      </c>
      <c r="D34" s="82" t="str">
        <f>IFERROR(C34/$D$2,"")</f>
        <v/>
      </c>
      <c r="E34" s="81">
        <f>COUNTIFS(Ethnicity,INDEX(newlist,$B$33),measure,"SPS KS1 Rd WTS Y/N?",Result,"Y")</f>
        <v>0</v>
      </c>
      <c r="F34" s="83" t="str">
        <f>IFERROR(E34/C34,"")</f>
        <v/>
      </c>
      <c r="G34" s="82"/>
      <c r="H34" s="81">
        <f>COUNTIFS(Ethnicity,INDEX(newlist,$B$33),measure,"SPS KS1 Rd EXS or above Y/N?",Result,"Y")</f>
        <v>0</v>
      </c>
      <c r="I34" s="84" t="str">
        <f>IFERROR(H34/C34,"")</f>
        <v/>
      </c>
      <c r="J34" s="82"/>
      <c r="K34" s="81">
        <f>COUNTIFS(Ethnicity,INDEX(newlist,$B$33),measure,"SPS KS1 Rd GDS Y/N?",Result,"Y")</f>
        <v>0</v>
      </c>
      <c r="L34" s="83" t="str">
        <f>IFERROR(K34/C34,"")</f>
        <v/>
      </c>
      <c r="M34" s="82"/>
      <c r="N34" s="81">
        <f>COUNTIFS(Ethnicity,INDEX(newlist,$B$33),measure,"SPS KS1 Wr WTS Y/N?",Result,"Y")</f>
        <v>0</v>
      </c>
      <c r="O34" s="83" t="str">
        <f>IFERROR(N34/C34,"")</f>
        <v/>
      </c>
      <c r="P34" s="85"/>
      <c r="Q34" s="81">
        <f>COUNTIFS(Ethnicity,INDEX(newlist,$B$33),measure,"SPS KS1 Wr EXS or above Y/N?",Result,"Y")</f>
        <v>0</v>
      </c>
      <c r="R34" s="83" t="str">
        <f>IFERROR(Q34/C34,"")</f>
        <v/>
      </c>
      <c r="S34" s="85"/>
      <c r="T34" s="86">
        <f>COUNTIFS(Ethnicity,INDEX(newlist,$B$33),measure,"SPS KS1 Wr GDS Y/N?",Result,"Y")</f>
        <v>0</v>
      </c>
      <c r="U34" s="84" t="str">
        <f>IFERROR(T34/C34,"")</f>
        <v/>
      </c>
      <c r="V34" s="85"/>
      <c r="W34" s="81">
        <f>COUNTIFS(Ethnicity,INDEX(newlist,$B$33),measure,"SPS KS1 Ma WTS Y/N?",Result,"Y")</f>
        <v>0</v>
      </c>
      <c r="X34" s="83" t="str">
        <f>IFERROR(W34/C34,"")</f>
        <v/>
      </c>
      <c r="Y34" s="85"/>
      <c r="Z34" s="81">
        <f>COUNTIFS(Ethnicity,INDEX(newlist,$B$33),measure,"SPS KS1 Ma EXS or above Y/N?",Result,"Y")</f>
        <v>0</v>
      </c>
      <c r="AA34" s="83" t="str">
        <f>IFERROR(Z34/C34,"")</f>
        <v/>
      </c>
      <c r="AB34" s="85"/>
      <c r="AC34" s="81">
        <f>COUNTIFS(Ethnicity,INDEX(newlist,$B$33),measure,"SPS KS1 Ma GDS Y/N?",Result,"Y")</f>
        <v>0</v>
      </c>
      <c r="AD34" s="83" t="str">
        <f>IFERROR(AC34/C34,"")</f>
        <v/>
      </c>
      <c r="AE34" s="85"/>
      <c r="AF34" s="81">
        <f>COUNTIFS(Ethnicity,INDEX(newlist,$B$33),measure,"SPS KS1 Sc EXS Y/N?",Result,"Y")</f>
        <v>0</v>
      </c>
      <c r="AG34" s="83" t="str">
        <f>IFERROR(AF34/C34,"")</f>
        <v/>
      </c>
      <c r="AH34" s="87"/>
    </row>
    <row r="35" spans="2:34" ht="18" x14ac:dyDescent="0.25">
      <c r="B35" s="5"/>
      <c r="C35" s="5"/>
      <c r="D35" s="5"/>
      <c r="E35" s="5"/>
      <c r="F35" s="5"/>
      <c r="G35" s="5"/>
      <c r="H35" s="5"/>
      <c r="I35" s="5"/>
      <c r="J35" s="5"/>
      <c r="K35" s="4"/>
      <c r="L35" s="5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5"/>
      <c r="Z35" s="5"/>
      <c r="AA35" s="5"/>
      <c r="AB35" s="5"/>
      <c r="AC35" s="5"/>
      <c r="AD35" s="5"/>
      <c r="AE35" s="5"/>
      <c r="AF35" s="89"/>
      <c r="AG35" s="90"/>
      <c r="AH35" s="90"/>
    </row>
    <row r="36" spans="2:34" x14ac:dyDescent="0.25">
      <c r="B36" s="1"/>
      <c r="C36" s="1"/>
      <c r="D36" s="1"/>
      <c r="E36" s="1"/>
      <c r="F36" s="1"/>
      <c r="G36" s="1"/>
      <c r="H36" s="1"/>
      <c r="I36" s="1"/>
      <c r="J36" s="1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"/>
      <c r="AG36" s="1"/>
      <c r="AH36" s="1"/>
    </row>
    <row r="37" spans="2:34" x14ac:dyDescent="0.25">
      <c r="B37" s="1"/>
      <c r="C37" s="1"/>
      <c r="D37" s="1"/>
      <c r="E37" s="1"/>
      <c r="F37" s="1"/>
      <c r="G37" s="1"/>
      <c r="H37" s="1"/>
      <c r="I37" s="1"/>
      <c r="J37" s="1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"/>
      <c r="AG37" s="1"/>
      <c r="AH37" s="1"/>
    </row>
    <row r="38" spans="2:34" ht="15.75" thickBot="1" x14ac:dyDescent="0.3">
      <c r="B38" s="1"/>
      <c r="C38" s="1"/>
      <c r="D38" s="1"/>
      <c r="E38" s="1"/>
      <c r="F38" s="1"/>
      <c r="G38" s="1"/>
      <c r="H38" s="1"/>
      <c r="I38" s="1"/>
      <c r="J38" s="1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"/>
      <c r="AG38" s="1"/>
      <c r="AH38" s="1"/>
    </row>
    <row r="39" spans="2:34" ht="15.75" thickBot="1" x14ac:dyDescent="0.3">
      <c r="B39" s="1"/>
      <c r="C39" s="1"/>
      <c r="D39" s="1"/>
      <c r="E39" s="91" t="s">
        <v>41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"/>
      <c r="AG39" s="1"/>
      <c r="AH39" s="1"/>
    </row>
    <row r="40" spans="2:34" x14ac:dyDescent="0.25"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"/>
      <c r="AG40" s="1"/>
      <c r="AH40" s="1"/>
    </row>
    <row r="41" spans="2:34" x14ac:dyDescent="0.25">
      <c r="B41" s="1"/>
      <c r="C41" s="1"/>
      <c r="D41" s="1"/>
      <c r="E41" s="1"/>
      <c r="F41" s="1"/>
      <c r="G41" s="1"/>
      <c r="H41" s="1"/>
      <c r="I41" s="1"/>
      <c r="J41" s="1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"/>
      <c r="AG41" s="1"/>
      <c r="AH41" s="1"/>
    </row>
    <row r="42" spans="2:34" x14ac:dyDescent="0.25">
      <c r="B42" s="1"/>
      <c r="C42" s="1"/>
      <c r="D42" s="1"/>
      <c r="E42" s="1"/>
      <c r="F42" s="1"/>
      <c r="G42" s="1"/>
      <c r="H42" s="1"/>
      <c r="I42" s="1"/>
      <c r="J42" s="1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"/>
      <c r="AG42" s="10"/>
      <c r="AH42" s="10"/>
    </row>
  </sheetData>
  <mergeCells count="18">
    <mergeCell ref="T10:V10"/>
    <mergeCell ref="W10:Y10"/>
    <mergeCell ref="Z10:AB10"/>
    <mergeCell ref="AC10:AE10"/>
    <mergeCell ref="AF10:AH10"/>
    <mergeCell ref="E39:U39"/>
    <mergeCell ref="C10:D10"/>
    <mergeCell ref="E10:G10"/>
    <mergeCell ref="H10:J10"/>
    <mergeCell ref="K10:M10"/>
    <mergeCell ref="N10:P10"/>
    <mergeCell ref="Q10:S10"/>
    <mergeCell ref="D3:AH3"/>
    <mergeCell ref="C6:AH6"/>
    <mergeCell ref="E8:M9"/>
    <mergeCell ref="N8:V9"/>
    <mergeCell ref="W8:AE9"/>
    <mergeCell ref="AF8:AH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1</xdr:col>
                    <xdr:colOff>9525</xdr:colOff>
                    <xdr:row>32</xdr:row>
                    <xdr:rowOff>219075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9525</xdr:colOff>
                    <xdr:row>42</xdr:row>
                    <xdr:rowOff>0</xdr:rowOff>
                  </from>
                  <to>
                    <xdr:col>3</xdr:col>
                    <xdr:colOff>485775</xdr:colOff>
                    <xdr:row>43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Berkley First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Pickford</dc:creator>
  <cp:lastModifiedBy>Sarah Pickford</cp:lastModifiedBy>
  <dcterms:created xsi:type="dcterms:W3CDTF">2019-03-22T11:08:45Z</dcterms:created>
  <dcterms:modified xsi:type="dcterms:W3CDTF">2019-03-22T11:13:06Z</dcterms:modified>
</cp:coreProperties>
</file>